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yaasoka/Documents/SKRIPSI/Jurnal/Lampiran Gambar BOMG OTEC/"/>
    </mc:Choice>
  </mc:AlternateContent>
  <xr:revisionPtr revIDLastSave="0" documentId="8_{4F093F85-911E-8A40-8C22-C250A919219A}" xr6:coauthVersionLast="47" xr6:coauthVersionMax="47" xr10:uidLastSave="{00000000-0000-0000-0000-000000000000}"/>
  <bookViews>
    <workbookView xWindow="0" yWindow="500" windowWidth="23260" windowHeight="12580" activeTab="1" xr2:uid="{52CBCB68-63D7-4298-BE3F-8911FF22A3A4}"/>
  </bookViews>
  <sheets>
    <sheet name="GRAFIK GABUNGAN" sheetId="12" r:id="rId1"/>
    <sheet name="TITIK 1" sheetId="5" r:id="rId2"/>
    <sheet name="TITIK 2" sheetId="6" r:id="rId3"/>
    <sheet name="TITIK 3" sheetId="11" r:id="rId4"/>
    <sheet name="TITIK 4" sheetId="10" r:id="rId5"/>
    <sheet name="TITIK 5" sheetId="9" r:id="rId6"/>
    <sheet name="TITIK 6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6" l="1"/>
  <c r="D2" i="6"/>
  <c r="J2" i="6"/>
  <c r="D2" i="10"/>
  <c r="J2" i="10"/>
  <c r="D2" i="8"/>
  <c r="J2" i="8"/>
  <c r="D2" i="5"/>
  <c r="J2" i="5"/>
  <c r="C24" i="9"/>
  <c r="C29" i="9" s="1"/>
  <c r="B24" i="9"/>
  <c r="C23" i="9"/>
  <c r="B23" i="9"/>
  <c r="C22" i="9"/>
  <c r="C28" i="9" s="1"/>
  <c r="B22" i="9"/>
  <c r="C21" i="9"/>
  <c r="B21" i="9"/>
  <c r="B26" i="9" s="1"/>
  <c r="C24" i="10"/>
  <c r="B24" i="10"/>
  <c r="C23" i="10"/>
  <c r="B23" i="10"/>
  <c r="C22" i="10"/>
  <c r="B22" i="10"/>
  <c r="C21" i="10"/>
  <c r="B21" i="10"/>
  <c r="C24" i="11"/>
  <c r="B24" i="11"/>
  <c r="C23" i="11"/>
  <c r="B23" i="11"/>
  <c r="C22" i="11"/>
  <c r="B22" i="11"/>
  <c r="C21" i="11"/>
  <c r="B21" i="11"/>
  <c r="C24" i="6"/>
  <c r="B24" i="6"/>
  <c r="C23" i="6"/>
  <c r="B23" i="6"/>
  <c r="C22" i="6"/>
  <c r="B22" i="6"/>
  <c r="C21" i="6"/>
  <c r="B21" i="6"/>
  <c r="C24" i="5"/>
  <c r="B24" i="5"/>
  <c r="C23" i="5"/>
  <c r="B23" i="5"/>
  <c r="C22" i="5"/>
  <c r="B22" i="5"/>
  <c r="C21" i="5"/>
  <c r="B21" i="5"/>
  <c r="C24" i="8"/>
  <c r="C23" i="8"/>
  <c r="C22" i="8"/>
  <c r="C21" i="8"/>
  <c r="B22" i="8"/>
  <c r="B23" i="8"/>
  <c r="B24" i="8"/>
  <c r="B21" i="8"/>
  <c r="C26" i="8" l="1"/>
  <c r="C26" i="6"/>
  <c r="C26" i="10"/>
  <c r="C26" i="11"/>
  <c r="C27" i="5"/>
  <c r="B26" i="6"/>
  <c r="C29" i="6"/>
  <c r="C29" i="11"/>
  <c r="B26" i="11"/>
  <c r="B26" i="10"/>
  <c r="C26" i="9"/>
  <c r="B28" i="9"/>
  <c r="B26" i="8"/>
  <c r="C28" i="8"/>
  <c r="C29" i="8"/>
  <c r="C27" i="8"/>
  <c r="B27" i="8"/>
  <c r="B28" i="8"/>
  <c r="B29" i="8"/>
  <c r="B26" i="5"/>
  <c r="C26" i="5"/>
  <c r="B29" i="5"/>
  <c r="B28" i="5"/>
  <c r="B29" i="9"/>
  <c r="B27" i="9"/>
  <c r="C27" i="9"/>
  <c r="B29" i="10"/>
  <c r="B28" i="10"/>
  <c r="C29" i="10"/>
  <c r="B27" i="10"/>
  <c r="C28" i="10"/>
  <c r="C27" i="10"/>
  <c r="B29" i="11"/>
  <c r="B28" i="11"/>
  <c r="B27" i="11"/>
  <c r="C28" i="11"/>
  <c r="C27" i="11"/>
  <c r="B29" i="6"/>
  <c r="B28" i="6"/>
  <c r="B27" i="6"/>
  <c r="C28" i="6"/>
  <c r="C27" i="6"/>
  <c r="C29" i="5"/>
  <c r="B27" i="5"/>
  <c r="C28" i="5"/>
  <c r="C18" i="5" l="1"/>
  <c r="B18" i="5"/>
  <c r="C17" i="5"/>
  <c r="B17" i="5"/>
  <c r="C16" i="5"/>
  <c r="B16" i="5"/>
  <c r="C15" i="5"/>
  <c r="B15" i="5"/>
  <c r="C18" i="6"/>
  <c r="B18" i="6"/>
  <c r="C17" i="6"/>
  <c r="B17" i="6"/>
  <c r="C16" i="6"/>
  <c r="B16" i="6"/>
  <c r="C15" i="6"/>
  <c r="C18" i="11"/>
  <c r="B18" i="11"/>
  <c r="C17" i="11"/>
  <c r="B17" i="11"/>
  <c r="C16" i="11"/>
  <c r="B16" i="11"/>
  <c r="C15" i="11"/>
  <c r="B15" i="11"/>
  <c r="C18" i="10"/>
  <c r="B18" i="10"/>
  <c r="C17" i="10"/>
  <c r="B17" i="10"/>
  <c r="C16" i="10"/>
  <c r="B16" i="10"/>
  <c r="C15" i="10"/>
  <c r="B15" i="10"/>
  <c r="C18" i="9"/>
  <c r="B18" i="9"/>
  <c r="C17" i="9"/>
  <c r="B17" i="9"/>
  <c r="C16" i="9"/>
  <c r="B16" i="9"/>
  <c r="C15" i="9"/>
  <c r="B15" i="9"/>
  <c r="C18" i="8"/>
  <c r="B18" i="8"/>
  <c r="C17" i="8"/>
  <c r="B17" i="8"/>
  <c r="C16" i="8"/>
  <c r="B16" i="8"/>
  <c r="C15" i="8"/>
  <c r="B15" i="8"/>
  <c r="D2" i="11"/>
  <c r="J2" i="11"/>
  <c r="L2" i="11"/>
  <c r="M2" i="11"/>
  <c r="Q2" i="11" s="1"/>
  <c r="R2" i="11" s="1"/>
  <c r="M10" i="11"/>
  <c r="L10" i="11"/>
  <c r="J10" i="11"/>
  <c r="D10" i="11"/>
  <c r="D24" i="11" s="1"/>
  <c r="M9" i="11"/>
  <c r="E9" i="11" s="1"/>
  <c r="L9" i="11"/>
  <c r="J9" i="11"/>
  <c r="D9" i="11"/>
  <c r="M8" i="11"/>
  <c r="E8" i="11" s="1"/>
  <c r="L8" i="11"/>
  <c r="J8" i="11"/>
  <c r="D8" i="11"/>
  <c r="M7" i="11"/>
  <c r="M23" i="11" s="1"/>
  <c r="L7" i="11"/>
  <c r="J7" i="11"/>
  <c r="D7" i="11"/>
  <c r="Q6" i="11"/>
  <c r="R6" i="11" s="1"/>
  <c r="M6" i="11"/>
  <c r="L6" i="11"/>
  <c r="J6" i="11"/>
  <c r="D6" i="11"/>
  <c r="M5" i="11"/>
  <c r="E5" i="11" s="1"/>
  <c r="L5" i="11"/>
  <c r="J5" i="11"/>
  <c r="D5" i="11"/>
  <c r="M4" i="11"/>
  <c r="L4" i="11"/>
  <c r="J4" i="11"/>
  <c r="D4" i="11"/>
  <c r="M3" i="11"/>
  <c r="E3" i="11" s="1"/>
  <c r="L3" i="11"/>
  <c r="J3" i="11"/>
  <c r="D3" i="11"/>
  <c r="M10" i="10"/>
  <c r="M24" i="10" s="1"/>
  <c r="L10" i="10"/>
  <c r="Q10" i="10" s="1"/>
  <c r="R10" i="10" s="1"/>
  <c r="R24" i="10" s="1"/>
  <c r="J10" i="10"/>
  <c r="D10" i="10"/>
  <c r="D24" i="10" s="1"/>
  <c r="M9" i="10"/>
  <c r="E9" i="10" s="1"/>
  <c r="L9" i="10"/>
  <c r="J9" i="10"/>
  <c r="D9" i="10"/>
  <c r="M8" i="10"/>
  <c r="L8" i="10"/>
  <c r="J8" i="10"/>
  <c r="E8" i="10"/>
  <c r="D8" i="10"/>
  <c r="M7" i="10"/>
  <c r="L7" i="10"/>
  <c r="J7" i="10"/>
  <c r="D7" i="10"/>
  <c r="M6" i="10"/>
  <c r="E6" i="10" s="1"/>
  <c r="L6" i="10"/>
  <c r="J6" i="10"/>
  <c r="D6" i="10"/>
  <c r="M5" i="10"/>
  <c r="E5" i="10" s="1"/>
  <c r="L5" i="10"/>
  <c r="J5" i="10"/>
  <c r="D5" i="10"/>
  <c r="M4" i="10"/>
  <c r="L4" i="10"/>
  <c r="J4" i="10"/>
  <c r="D4" i="10"/>
  <c r="D22" i="10" s="1"/>
  <c r="M3" i="10"/>
  <c r="E3" i="10" s="1"/>
  <c r="L3" i="10"/>
  <c r="J3" i="10"/>
  <c r="D3" i="10"/>
  <c r="D21" i="10" s="1"/>
  <c r="M2" i="10"/>
  <c r="L2" i="10"/>
  <c r="M10" i="9"/>
  <c r="L10" i="9"/>
  <c r="J10" i="9"/>
  <c r="D10" i="9"/>
  <c r="D24" i="9" s="1"/>
  <c r="M9" i="9"/>
  <c r="L9" i="9"/>
  <c r="J9" i="9"/>
  <c r="E9" i="9"/>
  <c r="D9" i="9"/>
  <c r="M8" i="9"/>
  <c r="E8" i="9" s="1"/>
  <c r="L8" i="9"/>
  <c r="J8" i="9"/>
  <c r="D8" i="9"/>
  <c r="M7" i="9"/>
  <c r="E7" i="9" s="1"/>
  <c r="L7" i="9"/>
  <c r="J7" i="9"/>
  <c r="D7" i="9"/>
  <c r="D23" i="9" s="1"/>
  <c r="M6" i="9"/>
  <c r="E6" i="9" s="1"/>
  <c r="L6" i="9"/>
  <c r="J6" i="9"/>
  <c r="D6" i="9"/>
  <c r="M5" i="9"/>
  <c r="E5" i="9" s="1"/>
  <c r="L5" i="9"/>
  <c r="J5" i="9"/>
  <c r="D5" i="9"/>
  <c r="M4" i="9"/>
  <c r="L4" i="9"/>
  <c r="J4" i="9"/>
  <c r="D4" i="9"/>
  <c r="M3" i="9"/>
  <c r="E3" i="9" s="1"/>
  <c r="L3" i="9"/>
  <c r="J3" i="9"/>
  <c r="D3" i="9"/>
  <c r="M2" i="9"/>
  <c r="L2" i="9"/>
  <c r="J2" i="9"/>
  <c r="D2" i="9"/>
  <c r="M10" i="8"/>
  <c r="L10" i="8"/>
  <c r="J10" i="8"/>
  <c r="D10" i="8"/>
  <c r="D24" i="8" s="1"/>
  <c r="M9" i="8"/>
  <c r="E9" i="8" s="1"/>
  <c r="L9" i="8"/>
  <c r="J9" i="8"/>
  <c r="D9" i="8"/>
  <c r="M8" i="8"/>
  <c r="L8" i="8"/>
  <c r="J8" i="8"/>
  <c r="D8" i="8"/>
  <c r="M7" i="8"/>
  <c r="L7" i="8"/>
  <c r="J7" i="8"/>
  <c r="D7" i="8"/>
  <c r="M6" i="8"/>
  <c r="E6" i="8" s="1"/>
  <c r="L6" i="8"/>
  <c r="J6" i="8"/>
  <c r="D6" i="8"/>
  <c r="M5" i="8"/>
  <c r="E5" i="8" s="1"/>
  <c r="L5" i="8"/>
  <c r="J5" i="8"/>
  <c r="D5" i="8"/>
  <c r="M4" i="8"/>
  <c r="L4" i="8"/>
  <c r="J4" i="8"/>
  <c r="D4" i="8"/>
  <c r="M3" i="8"/>
  <c r="E3" i="8" s="1"/>
  <c r="L3" i="8"/>
  <c r="J3" i="8"/>
  <c r="D3" i="8"/>
  <c r="D17" i="8" s="1"/>
  <c r="M2" i="8"/>
  <c r="L2" i="8"/>
  <c r="M10" i="6"/>
  <c r="L10" i="6"/>
  <c r="J10" i="6"/>
  <c r="D10" i="6"/>
  <c r="D24" i="6" s="1"/>
  <c r="M9" i="6"/>
  <c r="L9" i="6"/>
  <c r="J9" i="6"/>
  <c r="D9" i="6"/>
  <c r="M8" i="6"/>
  <c r="O8" i="6" s="1"/>
  <c r="P8" i="6" s="1"/>
  <c r="L8" i="6"/>
  <c r="J8" i="6"/>
  <c r="D8" i="6"/>
  <c r="M7" i="6"/>
  <c r="L7" i="6"/>
  <c r="J7" i="6"/>
  <c r="D7" i="6"/>
  <c r="M6" i="6"/>
  <c r="E6" i="6" s="1"/>
  <c r="L6" i="6"/>
  <c r="J6" i="6"/>
  <c r="D6" i="6"/>
  <c r="M5" i="6"/>
  <c r="E5" i="6" s="1"/>
  <c r="L5" i="6"/>
  <c r="J5" i="6"/>
  <c r="D5" i="6"/>
  <c r="M4" i="6"/>
  <c r="L4" i="6"/>
  <c r="J4" i="6"/>
  <c r="D4" i="6"/>
  <c r="D22" i="6" s="1"/>
  <c r="M3" i="6"/>
  <c r="E3" i="6" s="1"/>
  <c r="L3" i="6"/>
  <c r="J3" i="6"/>
  <c r="D3" i="6"/>
  <c r="D21" i="6" s="1"/>
  <c r="M2" i="6"/>
  <c r="L2" i="6"/>
  <c r="D3" i="5"/>
  <c r="D4" i="5"/>
  <c r="D5" i="5"/>
  <c r="D6" i="5"/>
  <c r="D7" i="5"/>
  <c r="D8" i="5"/>
  <c r="D9" i="5"/>
  <c r="D10" i="5"/>
  <c r="D24" i="5" s="1"/>
  <c r="L2" i="5"/>
  <c r="M3" i="5"/>
  <c r="E3" i="5" s="1"/>
  <c r="M4" i="5"/>
  <c r="M5" i="5"/>
  <c r="E5" i="5" s="1"/>
  <c r="M6" i="5"/>
  <c r="E6" i="5" s="1"/>
  <c r="M7" i="5"/>
  <c r="M8" i="5"/>
  <c r="E8" i="5" s="1"/>
  <c r="M9" i="5"/>
  <c r="E9" i="5" s="1"/>
  <c r="M10" i="5"/>
  <c r="M24" i="5" s="1"/>
  <c r="M2" i="5"/>
  <c r="E2" i="5" s="1"/>
  <c r="L3" i="5"/>
  <c r="L4" i="5"/>
  <c r="L5" i="5"/>
  <c r="L6" i="5"/>
  <c r="L7" i="5"/>
  <c r="L8" i="5"/>
  <c r="L9" i="5"/>
  <c r="L10" i="5"/>
  <c r="J3" i="5"/>
  <c r="J4" i="5"/>
  <c r="J5" i="5"/>
  <c r="J6" i="5"/>
  <c r="O6" i="5" s="1"/>
  <c r="J7" i="5"/>
  <c r="O7" i="5" s="1"/>
  <c r="J8" i="5"/>
  <c r="J9" i="5"/>
  <c r="J10" i="5"/>
  <c r="Q7" i="9" l="1"/>
  <c r="R7" i="9" s="1"/>
  <c r="R23" i="9" s="1"/>
  <c r="O8" i="8"/>
  <c r="P8" i="8" s="1"/>
  <c r="Q9" i="9"/>
  <c r="R9" i="9" s="1"/>
  <c r="Q5" i="11"/>
  <c r="R5" i="11" s="1"/>
  <c r="O9" i="11"/>
  <c r="P9" i="11" s="1"/>
  <c r="Q8" i="8"/>
  <c r="R8" i="8" s="1"/>
  <c r="O9" i="9"/>
  <c r="P9" i="9" s="1"/>
  <c r="O6" i="10"/>
  <c r="P6" i="10" s="1"/>
  <c r="O6" i="11"/>
  <c r="P6" i="11" s="1"/>
  <c r="D15" i="6"/>
  <c r="M23" i="6"/>
  <c r="Q8" i="6"/>
  <c r="R8" i="6" s="1"/>
  <c r="Q10" i="6"/>
  <c r="R10" i="6" s="1"/>
  <c r="R24" i="6" s="1"/>
  <c r="Q4" i="6"/>
  <c r="R4" i="6" s="1"/>
  <c r="E8" i="6"/>
  <c r="D16" i="6"/>
  <c r="D18" i="6"/>
  <c r="E4" i="6"/>
  <c r="M22" i="6"/>
  <c r="E7" i="6"/>
  <c r="D17" i="6"/>
  <c r="D23" i="6"/>
  <c r="D26" i="6" s="1"/>
  <c r="O5" i="6"/>
  <c r="P5" i="6" s="1"/>
  <c r="E10" i="6"/>
  <c r="M24" i="6"/>
  <c r="M21" i="6"/>
  <c r="E2" i="6"/>
  <c r="M16" i="6"/>
  <c r="M15" i="6"/>
  <c r="M18" i="6"/>
  <c r="M17" i="6"/>
  <c r="D22" i="11"/>
  <c r="M16" i="11"/>
  <c r="D17" i="11"/>
  <c r="D23" i="11"/>
  <c r="D15" i="11"/>
  <c r="E2" i="11"/>
  <c r="M21" i="11"/>
  <c r="D18" i="11"/>
  <c r="M15" i="11"/>
  <c r="M18" i="11"/>
  <c r="E4" i="11"/>
  <c r="M22" i="11"/>
  <c r="D16" i="11"/>
  <c r="E10" i="11"/>
  <c r="M24" i="11"/>
  <c r="D21" i="11"/>
  <c r="M17" i="11"/>
  <c r="Q2" i="10"/>
  <c r="R2" i="10" s="1"/>
  <c r="M17" i="10"/>
  <c r="M15" i="10"/>
  <c r="O10" i="10"/>
  <c r="D16" i="10"/>
  <c r="E10" i="10"/>
  <c r="D18" i="10"/>
  <c r="E7" i="10"/>
  <c r="M23" i="10"/>
  <c r="M16" i="10"/>
  <c r="D15" i="10"/>
  <c r="E2" i="10"/>
  <c r="M21" i="10"/>
  <c r="E4" i="10"/>
  <c r="M22" i="10"/>
  <c r="M18" i="10"/>
  <c r="D23" i="10"/>
  <c r="D26" i="10" s="1"/>
  <c r="D17" i="10"/>
  <c r="D21" i="9"/>
  <c r="M23" i="9"/>
  <c r="D16" i="9"/>
  <c r="M15" i="9"/>
  <c r="D22" i="9"/>
  <c r="D15" i="9"/>
  <c r="M16" i="9"/>
  <c r="D18" i="9"/>
  <c r="E10" i="9"/>
  <c r="M24" i="9"/>
  <c r="Q2" i="9"/>
  <c r="R2" i="9" s="1"/>
  <c r="M21" i="9"/>
  <c r="E4" i="9"/>
  <c r="M22" i="9"/>
  <c r="M18" i="9"/>
  <c r="D17" i="9"/>
  <c r="M17" i="9"/>
  <c r="D16" i="8"/>
  <c r="M21" i="8"/>
  <c r="E2" i="8"/>
  <c r="D23" i="8"/>
  <c r="O5" i="8"/>
  <c r="P5" i="8" s="1"/>
  <c r="E10" i="8"/>
  <c r="M24" i="8"/>
  <c r="M16" i="8"/>
  <c r="Q3" i="8"/>
  <c r="R3" i="8" s="1"/>
  <c r="Q5" i="8"/>
  <c r="R5" i="8" s="1"/>
  <c r="M15" i="8"/>
  <c r="D21" i="8"/>
  <c r="D22" i="8"/>
  <c r="E7" i="8"/>
  <c r="M23" i="8"/>
  <c r="D15" i="8"/>
  <c r="M18" i="8"/>
  <c r="Q4" i="8"/>
  <c r="R4" i="8" s="1"/>
  <c r="O6" i="8"/>
  <c r="P6" i="8" s="1"/>
  <c r="D18" i="8"/>
  <c r="E4" i="8"/>
  <c r="M22" i="8"/>
  <c r="Q6" i="8"/>
  <c r="R6" i="8" s="1"/>
  <c r="M17" i="8"/>
  <c r="E10" i="5"/>
  <c r="O5" i="5"/>
  <c r="P5" i="5" s="1"/>
  <c r="Q2" i="5"/>
  <c r="R2" i="5" s="1"/>
  <c r="O3" i="5"/>
  <c r="P3" i="5" s="1"/>
  <c r="Q4" i="5"/>
  <c r="R4" i="5" s="1"/>
  <c r="D23" i="5"/>
  <c r="M21" i="5"/>
  <c r="O8" i="5"/>
  <c r="P8" i="5" s="1"/>
  <c r="D17" i="5"/>
  <c r="D21" i="5"/>
  <c r="D16" i="5"/>
  <c r="M16" i="5"/>
  <c r="Q6" i="5"/>
  <c r="R6" i="5" s="1"/>
  <c r="M23" i="5"/>
  <c r="E7" i="5"/>
  <c r="D15" i="5"/>
  <c r="Q5" i="5"/>
  <c r="R5" i="5" s="1"/>
  <c r="O2" i="5"/>
  <c r="M15" i="5"/>
  <c r="D18" i="5"/>
  <c r="E4" i="5"/>
  <c r="M22" i="5"/>
  <c r="M18" i="5"/>
  <c r="Q8" i="5"/>
  <c r="R8" i="5" s="1"/>
  <c r="O9" i="5"/>
  <c r="P9" i="5" s="1"/>
  <c r="D22" i="5"/>
  <c r="M17" i="5"/>
  <c r="Q9" i="8"/>
  <c r="R9" i="8" s="1"/>
  <c r="E8" i="8"/>
  <c r="O7" i="8"/>
  <c r="O9" i="8"/>
  <c r="P9" i="8" s="1"/>
  <c r="O2" i="8"/>
  <c r="Q7" i="8"/>
  <c r="R7" i="8" s="1"/>
  <c r="O4" i="8"/>
  <c r="Q5" i="9"/>
  <c r="R5" i="9" s="1"/>
  <c r="O7" i="9"/>
  <c r="O6" i="9"/>
  <c r="P6" i="9" s="1"/>
  <c r="Q6" i="9"/>
  <c r="R6" i="9" s="1"/>
  <c r="O4" i="9"/>
  <c r="Q8" i="9"/>
  <c r="R8" i="9" s="1"/>
  <c r="Q4" i="9"/>
  <c r="R4" i="9" s="1"/>
  <c r="Q3" i="9"/>
  <c r="R3" i="9" s="1"/>
  <c r="O5" i="9"/>
  <c r="P5" i="9" s="1"/>
  <c r="O8" i="9"/>
  <c r="P8" i="9" s="1"/>
  <c r="Q7" i="10"/>
  <c r="R7" i="10" s="1"/>
  <c r="Q9" i="10"/>
  <c r="R9" i="10" s="1"/>
  <c r="O2" i="10"/>
  <c r="Q4" i="10"/>
  <c r="R4" i="10" s="1"/>
  <c r="Q6" i="10"/>
  <c r="R6" i="10" s="1"/>
  <c r="Q8" i="10"/>
  <c r="R8" i="10" s="1"/>
  <c r="Q5" i="10"/>
  <c r="R5" i="10" s="1"/>
  <c r="O7" i="10"/>
  <c r="O8" i="10"/>
  <c r="P8" i="10" s="1"/>
  <c r="O5" i="10"/>
  <c r="P5" i="10" s="1"/>
  <c r="Q7" i="11"/>
  <c r="R7" i="11" s="1"/>
  <c r="Q9" i="11"/>
  <c r="R9" i="11" s="1"/>
  <c r="O4" i="11"/>
  <c r="Q4" i="11"/>
  <c r="R4" i="11" s="1"/>
  <c r="R22" i="11" s="1"/>
  <c r="Q10" i="11"/>
  <c r="R10" i="11" s="1"/>
  <c r="R24" i="11" s="1"/>
  <c r="E6" i="11"/>
  <c r="O7" i="11"/>
  <c r="Q3" i="11"/>
  <c r="R3" i="11" s="1"/>
  <c r="R21" i="11" s="1"/>
  <c r="O5" i="11"/>
  <c r="P5" i="11" s="1"/>
  <c r="Q8" i="11"/>
  <c r="R8" i="11" s="1"/>
  <c r="Q9" i="6"/>
  <c r="R9" i="6" s="1"/>
  <c r="Q3" i="6"/>
  <c r="R3" i="6" s="1"/>
  <c r="Q7" i="6"/>
  <c r="R7" i="6" s="1"/>
  <c r="Q5" i="6"/>
  <c r="R5" i="6" s="1"/>
  <c r="Q2" i="6"/>
  <c r="R2" i="6" s="1"/>
  <c r="O4" i="6"/>
  <c r="O7" i="6"/>
  <c r="Q6" i="6"/>
  <c r="R6" i="6" s="1"/>
  <c r="O6" i="6"/>
  <c r="P6" i="6" s="1"/>
  <c r="O3" i="6"/>
  <c r="P3" i="6" s="1"/>
  <c r="O8" i="11"/>
  <c r="P8" i="11" s="1"/>
  <c r="O2" i="11"/>
  <c r="O3" i="11"/>
  <c r="P3" i="11" s="1"/>
  <c r="E7" i="11"/>
  <c r="O10" i="11"/>
  <c r="O9" i="10"/>
  <c r="P9" i="10" s="1"/>
  <c r="O3" i="10"/>
  <c r="P3" i="10" s="1"/>
  <c r="O4" i="10"/>
  <c r="Q3" i="10"/>
  <c r="R3" i="10" s="1"/>
  <c r="O10" i="9"/>
  <c r="O3" i="9"/>
  <c r="P3" i="9" s="1"/>
  <c r="Q10" i="9"/>
  <c r="R10" i="9" s="1"/>
  <c r="R24" i="9" s="1"/>
  <c r="E2" i="9"/>
  <c r="O2" i="9"/>
  <c r="Q2" i="8"/>
  <c r="R2" i="8" s="1"/>
  <c r="Q10" i="8"/>
  <c r="R10" i="8" s="1"/>
  <c r="R24" i="8" s="1"/>
  <c r="O3" i="8"/>
  <c r="P3" i="8" s="1"/>
  <c r="O10" i="8"/>
  <c r="O10" i="6"/>
  <c r="E9" i="6"/>
  <c r="O9" i="6"/>
  <c r="P9" i="6" s="1"/>
  <c r="O2" i="6"/>
  <c r="Q9" i="5"/>
  <c r="R9" i="5" s="1"/>
  <c r="P7" i="5"/>
  <c r="Q7" i="5"/>
  <c r="R7" i="5" s="1"/>
  <c r="P6" i="5"/>
  <c r="O10" i="5"/>
  <c r="O24" i="5" s="1"/>
  <c r="Q10" i="5"/>
  <c r="R10" i="5" s="1"/>
  <c r="R24" i="5" s="1"/>
  <c r="O4" i="5"/>
  <c r="Q3" i="5"/>
  <c r="R3" i="5" s="1"/>
  <c r="R21" i="10" l="1"/>
  <c r="M28" i="8"/>
  <c r="M27" i="6"/>
  <c r="M29" i="6"/>
  <c r="D28" i="6"/>
  <c r="D29" i="6"/>
  <c r="R23" i="6"/>
  <c r="D27" i="6"/>
  <c r="P7" i="6"/>
  <c r="P23" i="6" s="1"/>
  <c r="O23" i="6"/>
  <c r="M28" i="6"/>
  <c r="P10" i="6"/>
  <c r="P24" i="6" s="1"/>
  <c r="O24" i="6"/>
  <c r="P4" i="6"/>
  <c r="P22" i="6" s="1"/>
  <c r="O22" i="6"/>
  <c r="M26" i="6"/>
  <c r="R22" i="6"/>
  <c r="P2" i="6"/>
  <c r="O21" i="6"/>
  <c r="R21" i="6"/>
  <c r="R18" i="6"/>
  <c r="R16" i="6"/>
  <c r="R15" i="6"/>
  <c r="R17" i="6"/>
  <c r="R18" i="11"/>
  <c r="P4" i="11"/>
  <c r="P22" i="11" s="1"/>
  <c r="O22" i="11"/>
  <c r="D26" i="11"/>
  <c r="D28" i="11"/>
  <c r="D27" i="11"/>
  <c r="D29" i="11"/>
  <c r="P7" i="11"/>
  <c r="P23" i="11" s="1"/>
  <c r="O23" i="11"/>
  <c r="P10" i="11"/>
  <c r="P24" i="11" s="1"/>
  <c r="O24" i="11"/>
  <c r="M26" i="11"/>
  <c r="M28" i="11"/>
  <c r="M29" i="11"/>
  <c r="R23" i="11"/>
  <c r="R28" i="11" s="1"/>
  <c r="M27" i="11"/>
  <c r="R16" i="11"/>
  <c r="R17" i="11"/>
  <c r="P2" i="11"/>
  <c r="O21" i="11"/>
  <c r="R15" i="11"/>
  <c r="R18" i="10"/>
  <c r="D27" i="10"/>
  <c r="D29" i="10"/>
  <c r="P2" i="10"/>
  <c r="O21" i="10"/>
  <c r="R23" i="10"/>
  <c r="M26" i="10"/>
  <c r="M29" i="10"/>
  <c r="M28" i="10"/>
  <c r="M27" i="10"/>
  <c r="D28" i="10"/>
  <c r="R16" i="10"/>
  <c r="R22" i="10"/>
  <c r="P10" i="10"/>
  <c r="P24" i="10" s="1"/>
  <c r="O24" i="10"/>
  <c r="P4" i="10"/>
  <c r="P22" i="10" s="1"/>
  <c r="O22" i="10"/>
  <c r="R15" i="10"/>
  <c r="R17" i="10"/>
  <c r="P7" i="10"/>
  <c r="P23" i="10" s="1"/>
  <c r="O23" i="10"/>
  <c r="D26" i="9"/>
  <c r="P7" i="9"/>
  <c r="P23" i="9" s="1"/>
  <c r="O23" i="9"/>
  <c r="M27" i="9"/>
  <c r="M26" i="9"/>
  <c r="M29" i="9"/>
  <c r="M28" i="9"/>
  <c r="P10" i="9"/>
  <c r="P24" i="9" s="1"/>
  <c r="O24" i="9"/>
  <c r="R21" i="9"/>
  <c r="R18" i="9"/>
  <c r="R17" i="9"/>
  <c r="R15" i="9"/>
  <c r="R16" i="9"/>
  <c r="D27" i="9"/>
  <c r="R22" i="9"/>
  <c r="D28" i="9"/>
  <c r="P2" i="9"/>
  <c r="O21" i="9"/>
  <c r="D29" i="9"/>
  <c r="P4" i="9"/>
  <c r="P22" i="9" s="1"/>
  <c r="O22" i="9"/>
  <c r="M26" i="8"/>
  <c r="M29" i="8"/>
  <c r="D28" i="8"/>
  <c r="D27" i="8"/>
  <c r="D29" i="8"/>
  <c r="D26" i="8"/>
  <c r="P4" i="8"/>
  <c r="P22" i="8" s="1"/>
  <c r="O22" i="8"/>
  <c r="R21" i="8"/>
  <c r="R16" i="8"/>
  <c r="R17" i="8"/>
  <c r="R18" i="8"/>
  <c r="R15" i="8"/>
  <c r="R23" i="8"/>
  <c r="R22" i="8"/>
  <c r="P2" i="8"/>
  <c r="O21" i="8"/>
  <c r="M27" i="8"/>
  <c r="P7" i="8"/>
  <c r="P23" i="8" s="1"/>
  <c r="O23" i="8"/>
  <c r="P10" i="8"/>
  <c r="P24" i="8" s="1"/>
  <c r="O24" i="8"/>
  <c r="D26" i="5"/>
  <c r="M26" i="5"/>
  <c r="R22" i="5"/>
  <c r="O23" i="5"/>
  <c r="P23" i="5"/>
  <c r="D28" i="5"/>
  <c r="D29" i="5"/>
  <c r="D27" i="5"/>
  <c r="P2" i="5"/>
  <c r="P21" i="5" s="1"/>
  <c r="O21" i="5"/>
  <c r="R21" i="5"/>
  <c r="M27" i="5"/>
  <c r="M29" i="5"/>
  <c r="M28" i="5"/>
  <c r="P10" i="5"/>
  <c r="P24" i="5" s="1"/>
  <c r="R23" i="5"/>
  <c r="P4" i="5"/>
  <c r="P22" i="5" s="1"/>
  <c r="O22" i="5"/>
  <c r="R18" i="5"/>
  <c r="R15" i="5"/>
  <c r="R16" i="5"/>
  <c r="R17" i="5"/>
  <c r="R27" i="10" l="1"/>
  <c r="O27" i="6"/>
  <c r="O26" i="6"/>
  <c r="O28" i="6"/>
  <c r="O29" i="6"/>
  <c r="P21" i="6"/>
  <c r="P18" i="6"/>
  <c r="P15" i="6"/>
  <c r="P16" i="6"/>
  <c r="P17" i="6"/>
  <c r="R29" i="6"/>
  <c r="R28" i="6"/>
  <c r="R27" i="6"/>
  <c r="R26" i="6"/>
  <c r="R29" i="11"/>
  <c r="O28" i="11"/>
  <c r="O27" i="11"/>
  <c r="O26" i="11"/>
  <c r="O29" i="11"/>
  <c r="P21" i="11"/>
  <c r="P18" i="11"/>
  <c r="P17" i="11"/>
  <c r="P15" i="11"/>
  <c r="P16" i="11"/>
  <c r="R27" i="11"/>
  <c r="R26" i="11"/>
  <c r="R29" i="10"/>
  <c r="R28" i="10"/>
  <c r="O27" i="10"/>
  <c r="O26" i="10"/>
  <c r="O29" i="10"/>
  <c r="O28" i="10"/>
  <c r="R26" i="10"/>
  <c r="P21" i="10"/>
  <c r="P18" i="10"/>
  <c r="P15" i="10"/>
  <c r="P17" i="10"/>
  <c r="P16" i="10"/>
  <c r="O27" i="9"/>
  <c r="R29" i="9"/>
  <c r="R28" i="9"/>
  <c r="R27" i="9"/>
  <c r="R26" i="9"/>
  <c r="P21" i="9"/>
  <c r="P29" i="9" s="1"/>
  <c r="P17" i="9"/>
  <c r="P18" i="9"/>
  <c r="P15" i="9"/>
  <c r="P16" i="9"/>
  <c r="O29" i="9"/>
  <c r="O26" i="9"/>
  <c r="O28" i="9"/>
  <c r="R27" i="8"/>
  <c r="R26" i="8"/>
  <c r="R29" i="8"/>
  <c r="R28" i="8"/>
  <c r="O26" i="8"/>
  <c r="O29" i="8"/>
  <c r="O28" i="8"/>
  <c r="O27" i="8"/>
  <c r="P21" i="8"/>
  <c r="P17" i="8"/>
  <c r="P18" i="8"/>
  <c r="P16" i="8"/>
  <c r="P15" i="8"/>
  <c r="O28" i="5"/>
  <c r="P28" i="5"/>
  <c r="P29" i="5"/>
  <c r="P27" i="5"/>
  <c r="P26" i="5"/>
  <c r="O26" i="5"/>
  <c r="O29" i="5"/>
  <c r="R29" i="5"/>
  <c r="R27" i="5"/>
  <c r="R28" i="5"/>
  <c r="R26" i="5"/>
  <c r="O27" i="5"/>
  <c r="P17" i="5"/>
  <c r="P16" i="5"/>
  <c r="P15" i="5"/>
  <c r="P18" i="5"/>
  <c r="P28" i="6" l="1"/>
  <c r="P27" i="6"/>
  <c r="P26" i="6"/>
  <c r="P29" i="6"/>
  <c r="P28" i="11"/>
  <c r="P27" i="11"/>
  <c r="P26" i="11"/>
  <c r="P29" i="11"/>
  <c r="P28" i="10"/>
  <c r="P26" i="10"/>
  <c r="P27" i="10"/>
  <c r="P29" i="10"/>
  <c r="P27" i="9"/>
  <c r="P28" i="9"/>
  <c r="P26" i="9"/>
  <c r="P26" i="8"/>
  <c r="P29" i="8"/>
  <c r="P28" i="8"/>
  <c r="P27" i="8"/>
</calcChain>
</file>

<file path=xl/sharedStrings.xml><?xml version="1.0" encoding="utf-8"?>
<sst xmlns="http://schemas.openxmlformats.org/spreadsheetml/2006/main" count="180" uniqueCount="26">
  <si>
    <t>Bulan</t>
  </si>
  <si>
    <t>Pg (MW)</t>
  </si>
  <si>
    <t>Pnet (MW)</t>
  </si>
  <si>
    <t>Qww</t>
  </si>
  <si>
    <t>Qcw</t>
  </si>
  <si>
    <t>ρ</t>
  </si>
  <si>
    <t>Cp</t>
  </si>
  <si>
    <t>γ</t>
  </si>
  <si>
    <t>εtg</t>
  </si>
  <si>
    <t>Pg (KW)</t>
  </si>
  <si>
    <t>Atdesign</t>
  </si>
  <si>
    <t>AT</t>
  </si>
  <si>
    <t>T (K)</t>
  </si>
  <si>
    <t>Pnet (KW)</t>
  </si>
  <si>
    <t>Efisiensi</t>
  </si>
  <si>
    <t>α</t>
  </si>
  <si>
    <t>Tws (°C)</t>
  </si>
  <si>
    <t>Tcs (°C)</t>
  </si>
  <si>
    <t>Variabilitas</t>
  </si>
  <si>
    <t>Rerata</t>
  </si>
  <si>
    <t>Max</t>
  </si>
  <si>
    <t>Min</t>
  </si>
  <si>
    <t>Barat</t>
  </si>
  <si>
    <t>Peralihan I</t>
  </si>
  <si>
    <t>Timur</t>
  </si>
  <si>
    <t>Peralihan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</si>
</sst>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229775289300283E-2"/>
          <c:y val="3.7684750842314922E-2"/>
          <c:w val="0.88240913620057193"/>
          <c:h val="0.71771816421883439"/>
        </c:manualLayout>
      </c:layout>
      <c:lineChart>
        <c:grouping val="standard"/>
        <c:varyColors val="0"/>
        <c:ser>
          <c:idx val="6"/>
          <c:order val="0"/>
          <c:tx>
            <c:v>C1</c:v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1'!$R$2:$R$10</c:f>
              <c:numCache>
                <c:formatCode>0.000</c:formatCode>
                <c:ptCount val="9"/>
                <c:pt idx="0">
                  <c:v>7.5868853588003713</c:v>
                </c:pt>
                <c:pt idx="1">
                  <c:v>7.5136267819021514</c:v>
                </c:pt>
                <c:pt idx="2">
                  <c:v>7.3822626426388389</c:v>
                </c:pt>
                <c:pt idx="3">
                  <c:v>7.1460085848936341</c:v>
                </c:pt>
                <c:pt idx="4">
                  <c:v>7.8913717698176447</c:v>
                </c:pt>
                <c:pt idx="5">
                  <c:v>7.3723885767934751</c:v>
                </c:pt>
                <c:pt idx="6">
                  <c:v>7.2551114740634235</c:v>
                </c:pt>
                <c:pt idx="7">
                  <c:v>7.1585216612665787</c:v>
                </c:pt>
                <c:pt idx="8">
                  <c:v>7.5997702419424398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2-4EED-48C4-9E9B-1447E8D52215}"/>
            </c:ext>
          </c:extLst>
        </c:ser>
        <c:ser>
          <c:idx val="7"/>
          <c:order val="1"/>
          <c:tx>
            <c:v>C2</c:v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2'!$R$2:$R$10</c:f>
              <c:numCache>
                <c:formatCode>0.000</c:formatCode>
                <c:ptCount val="9"/>
                <c:pt idx="0">
                  <c:v>5.6115929659778958</c:v>
                </c:pt>
                <c:pt idx="1">
                  <c:v>5.6531428067472742</c:v>
                </c:pt>
                <c:pt idx="2">
                  <c:v>5.6101842837786586</c:v>
                </c:pt>
                <c:pt idx="3">
                  <c:v>5.1989922863849856</c:v>
                </c:pt>
                <c:pt idx="4">
                  <c:v>6.0056295729600651</c:v>
                </c:pt>
                <c:pt idx="5">
                  <c:v>5.6098179643253339</c:v>
                </c:pt>
                <c:pt idx="6">
                  <c:v>5.6594255691527167</c:v>
                </c:pt>
                <c:pt idx="7">
                  <c:v>5.3535352264745981</c:v>
                </c:pt>
                <c:pt idx="8">
                  <c:v>5.7393724177205447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3-4EED-48C4-9E9B-1447E8D52215}"/>
            </c:ext>
          </c:extLst>
        </c:ser>
        <c:ser>
          <c:idx val="8"/>
          <c:order val="2"/>
          <c:tx>
            <c:v>C3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3'!$R$2:$R$10</c:f>
              <c:numCache>
                <c:formatCode>0.000</c:formatCode>
                <c:ptCount val="9"/>
                <c:pt idx="0">
                  <c:v>7.5744634906263046</c:v>
                </c:pt>
                <c:pt idx="1">
                  <c:v>7.5251474041376971</c:v>
                </c:pt>
                <c:pt idx="2">
                  <c:v>7.3777271025566664</c:v>
                </c:pt>
                <c:pt idx="3">
                  <c:v>7.1537210556551774</c:v>
                </c:pt>
                <c:pt idx="4">
                  <c:v>7.9088921895703335</c:v>
                </c:pt>
                <c:pt idx="5">
                  <c:v>7.391802810389974</c:v>
                </c:pt>
                <c:pt idx="6">
                  <c:v>7.2677110333931827</c:v>
                </c:pt>
                <c:pt idx="7">
                  <c:v>7.1676204795469198</c:v>
                </c:pt>
                <c:pt idx="8">
                  <c:v>7.7504784139255483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4-4EED-48C4-9E9B-1447E8D52215}"/>
            </c:ext>
          </c:extLst>
        </c:ser>
        <c:ser>
          <c:idx val="9"/>
          <c:order val="3"/>
          <c:tx>
            <c:v>C4</c:v>
          </c:tx>
          <c:spPr>
            <a:ln w="12700">
              <a:solidFill>
                <a:schemeClr val="tx1"/>
              </a:solidFill>
              <a:prstDash val="lgDashDot"/>
            </a:ln>
          </c:spPr>
          <c:marker>
            <c:symbol val="none"/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4'!$R$2:$R$10</c:f>
              <c:numCache>
                <c:formatCode>0.000</c:formatCode>
                <c:ptCount val="9"/>
                <c:pt idx="0">
                  <c:v>6.7801350778426128</c:v>
                </c:pt>
                <c:pt idx="1">
                  <c:v>6.8249198008412719</c:v>
                </c:pt>
                <c:pt idx="2">
                  <c:v>6.7293662114119064</c:v>
                </c:pt>
                <c:pt idx="3">
                  <c:v>6.5835145436855171</c:v>
                </c:pt>
                <c:pt idx="4">
                  <c:v>7.2997883779157515</c:v>
                </c:pt>
                <c:pt idx="5">
                  <c:v>6.749014891865655</c:v>
                </c:pt>
                <c:pt idx="6">
                  <c:v>6.648783618472546</c:v>
                </c:pt>
                <c:pt idx="7">
                  <c:v>6.4940069051438547</c:v>
                </c:pt>
                <c:pt idx="8">
                  <c:v>7.1442628302590725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5-4EED-48C4-9E9B-1447E8D52215}"/>
            </c:ext>
          </c:extLst>
        </c:ser>
        <c:ser>
          <c:idx val="10"/>
          <c:order val="4"/>
          <c:tx>
            <c:v>C5</c:v>
          </c:tx>
          <c:spPr>
            <a:ln w="12700">
              <a:solidFill>
                <a:schemeClr val="tx1"/>
              </a:solidFill>
              <a:prstDash val="lgDashDotDot"/>
            </a:ln>
          </c:spPr>
          <c:marker>
            <c:symbol val="none"/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5'!$R$2:$R$10</c:f>
              <c:numCache>
                <c:formatCode>0.000</c:formatCode>
                <c:ptCount val="9"/>
                <c:pt idx="0">
                  <c:v>7.5260312478312938</c:v>
                </c:pt>
                <c:pt idx="1">
                  <c:v>7.5571164364888785</c:v>
                </c:pt>
                <c:pt idx="2">
                  <c:v>7.3867070801302699</c:v>
                </c:pt>
                <c:pt idx="3">
                  <c:v>7.194264889364808</c:v>
                </c:pt>
                <c:pt idx="4">
                  <c:v>7.9092083889962064</c:v>
                </c:pt>
                <c:pt idx="5">
                  <c:v>7.4271057456608709</c:v>
                </c:pt>
                <c:pt idx="6">
                  <c:v>7.3003640343993013</c:v>
                </c:pt>
                <c:pt idx="7">
                  <c:v>7.1654593667883422</c:v>
                </c:pt>
                <c:pt idx="8">
                  <c:v>7.9191542942078659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6-4EED-48C4-9E9B-1447E8D52215}"/>
            </c:ext>
          </c:extLst>
        </c:ser>
        <c:ser>
          <c:idx val="11"/>
          <c:order val="5"/>
          <c:tx>
            <c:v>C6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6'!$R$2:$R$10</c:f>
              <c:numCache>
                <c:formatCode>0.000</c:formatCode>
                <c:ptCount val="9"/>
                <c:pt idx="0">
                  <c:v>7.5765716065224993</c:v>
                </c:pt>
                <c:pt idx="1">
                  <c:v>7.5966722456731999</c:v>
                </c:pt>
                <c:pt idx="2">
                  <c:v>7.4388572247750027</c:v>
                </c:pt>
                <c:pt idx="3">
                  <c:v>7.2486000987362917</c:v>
                </c:pt>
                <c:pt idx="4">
                  <c:v>7.9227569533144129</c:v>
                </c:pt>
                <c:pt idx="5">
                  <c:v>7.4710677566073702</c:v>
                </c:pt>
                <c:pt idx="6">
                  <c:v>7.3147982354665757</c:v>
                </c:pt>
                <c:pt idx="7">
                  <c:v>7.201686949740064</c:v>
                </c:pt>
                <c:pt idx="8">
                  <c:v>7.9513671265978552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7-4EED-48C4-9E9B-1447E8D522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8144431"/>
        <c:axId val="1429723311"/>
      </c:lineChart>
      <c:catAx>
        <c:axId val="15081444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400" b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Tahun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429723311"/>
        <c:crosses val="autoZero"/>
        <c:auto val="1"/>
        <c:lblAlgn val="ctr"/>
        <c:lblOffset val="100"/>
        <c:noMultiLvlLbl val="0"/>
      </c:catAx>
      <c:valAx>
        <c:axId val="1429723311"/>
        <c:scaling>
          <c:orientation val="minMax"/>
          <c:max val="8"/>
          <c:min val="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ID" sz="1400" b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Power Net</a:t>
                </a:r>
                <a:r>
                  <a:rPr lang="en-ID" sz="1400" b="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(MW)</a:t>
                </a:r>
                <a:endParaRPr lang="en-ID" sz="1400" b="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0"/>
        <c:majorTickMark val="out"/>
        <c:minorTickMark val="in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508144431"/>
        <c:crosses val="autoZero"/>
        <c:crossBetween val="between"/>
        <c:majorUnit val="0.5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6"/>
          <c:order val="0"/>
          <c:tx>
            <c:v>C1</c:v>
          </c:tx>
          <c:spPr>
            <a:ln w="19050"/>
          </c:spP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1'!$R$2:$R$13</c:f>
              <c:numCache>
                <c:formatCode>0.000</c:formatCode>
                <c:ptCount val="12"/>
                <c:pt idx="0">
                  <c:v>7.5868853588003713</c:v>
                </c:pt>
                <c:pt idx="1">
                  <c:v>7.5136267819021514</c:v>
                </c:pt>
                <c:pt idx="2">
                  <c:v>7.3822626426388389</c:v>
                </c:pt>
                <c:pt idx="3">
                  <c:v>7.1460085848936341</c:v>
                </c:pt>
                <c:pt idx="4">
                  <c:v>7.8913717698176447</c:v>
                </c:pt>
                <c:pt idx="5">
                  <c:v>7.3723885767934751</c:v>
                </c:pt>
                <c:pt idx="6">
                  <c:v>7.2551114740634235</c:v>
                </c:pt>
                <c:pt idx="7">
                  <c:v>7.1585216612665787</c:v>
                </c:pt>
                <c:pt idx="8">
                  <c:v>7.5997702419424398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54-4A22-9A4C-10E9761261AE}"/>
            </c:ext>
          </c:extLst>
        </c:ser>
        <c:ser>
          <c:idx val="7"/>
          <c:order val="1"/>
          <c:tx>
            <c:v>C2</c:v>
          </c:tx>
          <c:spPr>
            <a:ln w="19050"/>
          </c:spP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2'!$R$2:$R$13</c:f>
              <c:numCache>
                <c:formatCode>0.000</c:formatCode>
                <c:ptCount val="12"/>
                <c:pt idx="0">
                  <c:v>5.6115929659778958</c:v>
                </c:pt>
                <c:pt idx="1">
                  <c:v>5.6531428067472742</c:v>
                </c:pt>
                <c:pt idx="2">
                  <c:v>5.6101842837786586</c:v>
                </c:pt>
                <c:pt idx="3">
                  <c:v>5.1989922863849856</c:v>
                </c:pt>
                <c:pt idx="4">
                  <c:v>6.0056295729600651</c:v>
                </c:pt>
                <c:pt idx="5">
                  <c:v>5.6098179643253339</c:v>
                </c:pt>
                <c:pt idx="6">
                  <c:v>5.6594255691527167</c:v>
                </c:pt>
                <c:pt idx="7">
                  <c:v>5.3535352264745981</c:v>
                </c:pt>
                <c:pt idx="8">
                  <c:v>5.7393724177205447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54-4A22-9A4C-10E9761261AE}"/>
            </c:ext>
          </c:extLst>
        </c:ser>
        <c:ser>
          <c:idx val="8"/>
          <c:order val="2"/>
          <c:tx>
            <c:v>C3</c:v>
          </c:tx>
          <c:spPr>
            <a:ln w="19050"/>
          </c:spP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3'!$R$2:$R$13</c:f>
              <c:numCache>
                <c:formatCode>0.000</c:formatCode>
                <c:ptCount val="12"/>
                <c:pt idx="0">
                  <c:v>7.5744634906263046</c:v>
                </c:pt>
                <c:pt idx="1">
                  <c:v>7.5251474041376971</c:v>
                </c:pt>
                <c:pt idx="2">
                  <c:v>7.3777271025566664</c:v>
                </c:pt>
                <c:pt idx="3">
                  <c:v>7.1537210556551774</c:v>
                </c:pt>
                <c:pt idx="4">
                  <c:v>7.9088921895703335</c:v>
                </c:pt>
                <c:pt idx="5">
                  <c:v>7.391802810389974</c:v>
                </c:pt>
                <c:pt idx="6">
                  <c:v>7.2677110333931827</c:v>
                </c:pt>
                <c:pt idx="7">
                  <c:v>7.1676204795469198</c:v>
                </c:pt>
                <c:pt idx="8">
                  <c:v>7.7504784139255483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54-4A22-9A4C-10E9761261AE}"/>
            </c:ext>
          </c:extLst>
        </c:ser>
        <c:ser>
          <c:idx val="9"/>
          <c:order val="3"/>
          <c:tx>
            <c:v>C4</c:v>
          </c:tx>
          <c:spPr>
            <a:ln w="19050"/>
          </c:spP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4'!$R$2:$R$13</c:f>
              <c:numCache>
                <c:formatCode>0.000</c:formatCode>
                <c:ptCount val="12"/>
                <c:pt idx="0">
                  <c:v>6.7801350778426128</c:v>
                </c:pt>
                <c:pt idx="1">
                  <c:v>6.8249198008412719</c:v>
                </c:pt>
                <c:pt idx="2">
                  <c:v>6.7293662114119064</c:v>
                </c:pt>
                <c:pt idx="3">
                  <c:v>6.5835145436855171</c:v>
                </c:pt>
                <c:pt idx="4">
                  <c:v>7.2997883779157515</c:v>
                </c:pt>
                <c:pt idx="5">
                  <c:v>6.749014891865655</c:v>
                </c:pt>
                <c:pt idx="6">
                  <c:v>6.648783618472546</c:v>
                </c:pt>
                <c:pt idx="7">
                  <c:v>6.4940069051438547</c:v>
                </c:pt>
                <c:pt idx="8">
                  <c:v>7.1442628302590725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54-4A22-9A4C-10E9761261AE}"/>
            </c:ext>
          </c:extLst>
        </c:ser>
        <c:ser>
          <c:idx val="10"/>
          <c:order val="4"/>
          <c:tx>
            <c:v>C5</c:v>
          </c:tx>
          <c:spPr>
            <a:ln w="19050"/>
          </c:spP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5'!$R$2:$R$13</c:f>
              <c:numCache>
                <c:formatCode>0.000</c:formatCode>
                <c:ptCount val="12"/>
                <c:pt idx="0">
                  <c:v>7.5260312478312938</c:v>
                </c:pt>
                <c:pt idx="1">
                  <c:v>7.5571164364888785</c:v>
                </c:pt>
                <c:pt idx="2">
                  <c:v>7.3867070801302699</c:v>
                </c:pt>
                <c:pt idx="3">
                  <c:v>7.194264889364808</c:v>
                </c:pt>
                <c:pt idx="4">
                  <c:v>7.9092083889962064</c:v>
                </c:pt>
                <c:pt idx="5">
                  <c:v>7.4271057456608709</c:v>
                </c:pt>
                <c:pt idx="6">
                  <c:v>7.3003640343993013</c:v>
                </c:pt>
                <c:pt idx="7">
                  <c:v>7.1654593667883422</c:v>
                </c:pt>
                <c:pt idx="8">
                  <c:v>7.9191542942078659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54-4A22-9A4C-10E9761261AE}"/>
            </c:ext>
          </c:extLst>
        </c:ser>
        <c:ser>
          <c:idx val="11"/>
          <c:order val="5"/>
          <c:tx>
            <c:v>C6</c:v>
          </c:tx>
          <c:spPr>
            <a:ln w="19050"/>
          </c:spP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6'!$R$2:$R$13</c:f>
              <c:numCache>
                <c:formatCode>0.000</c:formatCode>
                <c:ptCount val="12"/>
                <c:pt idx="0">
                  <c:v>7.5765716065224993</c:v>
                </c:pt>
                <c:pt idx="1">
                  <c:v>7.5966722456731999</c:v>
                </c:pt>
                <c:pt idx="2">
                  <c:v>7.4388572247750027</c:v>
                </c:pt>
                <c:pt idx="3">
                  <c:v>7.2486000987362917</c:v>
                </c:pt>
                <c:pt idx="4">
                  <c:v>7.9227569533144129</c:v>
                </c:pt>
                <c:pt idx="5">
                  <c:v>7.4710677566073702</c:v>
                </c:pt>
                <c:pt idx="6">
                  <c:v>7.3147982354665757</c:v>
                </c:pt>
                <c:pt idx="7">
                  <c:v>7.201686949740064</c:v>
                </c:pt>
                <c:pt idx="8">
                  <c:v>7.9513671265978552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54-4A22-9A4C-10E976126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8144431"/>
        <c:axId val="1429723311"/>
      </c:lineChart>
      <c:catAx>
        <c:axId val="15081444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Bulanan</a:t>
                </a:r>
                <a:r>
                  <a:rPr lang="en-ID" baseline="0"/>
                  <a:t> (2012-2020)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723311"/>
        <c:crosses val="autoZero"/>
        <c:auto val="1"/>
        <c:lblAlgn val="ctr"/>
        <c:lblOffset val="100"/>
        <c:noMultiLvlLbl val="0"/>
      </c:catAx>
      <c:valAx>
        <c:axId val="1429723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Powernett</a:t>
                </a:r>
                <a:r>
                  <a:rPr lang="en-ID" baseline="0"/>
                  <a:t> (MW)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8144431"/>
        <c:crosses val="autoZero"/>
        <c:crossBetween val="between"/>
        <c:majorUnit val="0.5"/>
      </c:valAx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Power Nett Bulanan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'TITIK 1'!$A$2:$A$13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1'!$R$2:$R$10</c:f>
              <c:numCache>
                <c:formatCode>0.000</c:formatCode>
                <c:ptCount val="9"/>
                <c:pt idx="0">
                  <c:v>7.5868853588003713</c:v>
                </c:pt>
                <c:pt idx="1">
                  <c:v>7.5136267819021514</c:v>
                </c:pt>
                <c:pt idx="2">
                  <c:v>7.3822626426388389</c:v>
                </c:pt>
                <c:pt idx="3">
                  <c:v>7.1460085848936341</c:v>
                </c:pt>
                <c:pt idx="4">
                  <c:v>7.8913717698176447</c:v>
                </c:pt>
                <c:pt idx="5">
                  <c:v>7.3723885767934751</c:v>
                </c:pt>
                <c:pt idx="6">
                  <c:v>7.2551114740634235</c:v>
                </c:pt>
                <c:pt idx="7">
                  <c:v>7.1585216612665787</c:v>
                </c:pt>
                <c:pt idx="8">
                  <c:v>7.5997702419424398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9D0-49CF-8857-16A58468A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318352"/>
        <c:axId val="474319184"/>
      </c:lineChart>
      <c:catAx>
        <c:axId val="474318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aseline="0"/>
                  <a:t>Tahun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9184"/>
        <c:crosses val="autoZero"/>
        <c:auto val="1"/>
        <c:lblAlgn val="ctr"/>
        <c:lblOffset val="100"/>
        <c:tickMarkSkip val="1"/>
        <c:noMultiLvlLbl val="0"/>
      </c:catAx>
      <c:valAx>
        <c:axId val="47431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Powernett</a:t>
                </a:r>
                <a:r>
                  <a:rPr lang="en-ID" baseline="0"/>
                  <a:t> (MW)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83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Tws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'TITIK 1'!$A$2:$A$13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1'!$B$2:$B$10</c:f>
              <c:numCache>
                <c:formatCode>General</c:formatCode>
                <c:ptCount val="9"/>
                <c:pt idx="0">
                  <c:v>28.605700875</c:v>
                </c:pt>
                <c:pt idx="1">
                  <c:v>28.523605916666668</c:v>
                </c:pt>
                <c:pt idx="2">
                  <c:v>28.417279666666669</c:v>
                </c:pt>
                <c:pt idx="3">
                  <c:v>28.189550416666673</c:v>
                </c:pt>
                <c:pt idx="4">
                  <c:v>29.171513916666672</c:v>
                </c:pt>
                <c:pt idx="5">
                  <c:v>28.401104583333325</c:v>
                </c:pt>
                <c:pt idx="6">
                  <c:v>28.22452475</c:v>
                </c:pt>
                <c:pt idx="7">
                  <c:v>27.997711083333332</c:v>
                </c:pt>
                <c:pt idx="8">
                  <c:v>28.509164600000002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F-426F-8C26-6D6287F809BE}"/>
            </c:ext>
          </c:extLst>
        </c:ser>
        <c:ser>
          <c:idx val="1"/>
          <c:order val="1"/>
          <c:tx>
            <c:v>Tcs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'TITIK 1'!$A$2:$A$13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1'!$C$2:$C$10</c:f>
              <c:numCache>
                <c:formatCode>General</c:formatCode>
                <c:ptCount val="9"/>
                <c:pt idx="0">
                  <c:v>5.1215248749999995</c:v>
                </c:pt>
                <c:pt idx="1">
                  <c:v>5.1317178333333322</c:v>
                </c:pt>
                <c:pt idx="2">
                  <c:v>5.1904355833333327</c:v>
                </c:pt>
                <c:pt idx="3">
                  <c:v>5.2633137500000009</c:v>
                </c:pt>
                <c:pt idx="4">
                  <c:v>5.2999969166666663</c:v>
                </c:pt>
                <c:pt idx="5">
                  <c:v>5.1869564166666668</c:v>
                </c:pt>
                <c:pt idx="6">
                  <c:v>5.1611377500000009</c:v>
                </c:pt>
                <c:pt idx="7">
                  <c:v>5.061525333333333</c:v>
                </c:pt>
                <c:pt idx="8">
                  <c:v>5.0122073999999994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9F-426F-8C26-6D6287F809BE}"/>
            </c:ext>
          </c:extLst>
        </c:ser>
        <c:ser>
          <c:idx val="2"/>
          <c:order val="2"/>
          <c:tx>
            <c:v>ΔT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'TITIK 1'!$A$2:$A$13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1'!$M$2:$M$10</c:f>
              <c:numCache>
                <c:formatCode>0.000</c:formatCode>
                <c:ptCount val="9"/>
                <c:pt idx="0">
                  <c:v>23.484176000000001</c:v>
                </c:pt>
                <c:pt idx="1">
                  <c:v>23.391888083333335</c:v>
                </c:pt>
                <c:pt idx="2">
                  <c:v>23.226844083333336</c:v>
                </c:pt>
                <c:pt idx="3">
                  <c:v>22.926236666666671</c:v>
                </c:pt>
                <c:pt idx="4">
                  <c:v>23.871517000000004</c:v>
                </c:pt>
                <c:pt idx="5">
                  <c:v>23.214148166666657</c:v>
                </c:pt>
                <c:pt idx="6">
                  <c:v>23.063386999999999</c:v>
                </c:pt>
                <c:pt idx="7">
                  <c:v>22.93618575</c:v>
                </c:pt>
                <c:pt idx="8">
                  <c:v>23.496957200000004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9F-426F-8C26-6D6287F80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833200"/>
        <c:axId val="1775833616"/>
      </c:lineChart>
      <c:catAx>
        <c:axId val="1775833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aseline="0"/>
                  <a:t>Tahun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616"/>
        <c:crosses val="autoZero"/>
        <c:auto val="1"/>
        <c:lblAlgn val="ctr"/>
        <c:lblOffset val="100"/>
        <c:noMultiLvlLbl val="0"/>
      </c:catAx>
      <c:valAx>
        <c:axId val="177583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Temperatur (°C)</a:t>
                </a:r>
                <a:r>
                  <a:rPr lang="en-ID" baseline="0"/>
                  <a:t> 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20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Power Nett Bulanan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'TITIK 2'!$A$2:$A$13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2'!$R$2:$R$10</c:f>
              <c:numCache>
                <c:formatCode>0.000</c:formatCode>
                <c:ptCount val="9"/>
                <c:pt idx="0">
                  <c:v>5.6115929659778958</c:v>
                </c:pt>
                <c:pt idx="1">
                  <c:v>5.6531428067472742</c:v>
                </c:pt>
                <c:pt idx="2">
                  <c:v>5.6101842837786586</c:v>
                </c:pt>
                <c:pt idx="3">
                  <c:v>5.1989922863849856</c:v>
                </c:pt>
                <c:pt idx="4">
                  <c:v>6.0056295729600651</c:v>
                </c:pt>
                <c:pt idx="5">
                  <c:v>5.6098179643253339</c:v>
                </c:pt>
                <c:pt idx="6">
                  <c:v>5.6594255691527167</c:v>
                </c:pt>
                <c:pt idx="7">
                  <c:v>5.3535352264745981</c:v>
                </c:pt>
                <c:pt idx="8">
                  <c:v>5.7393724177205447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B44-4ED8-9DD5-C608142C9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318352"/>
        <c:axId val="474319184"/>
      </c:lineChart>
      <c:catAx>
        <c:axId val="474318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aseline="0"/>
                  <a:t>Tahun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9184"/>
        <c:crosses val="autoZero"/>
        <c:auto val="1"/>
        <c:lblAlgn val="ctr"/>
        <c:lblOffset val="100"/>
        <c:tickMarkSkip val="1"/>
        <c:noMultiLvlLbl val="0"/>
      </c:catAx>
      <c:valAx>
        <c:axId val="47431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Powernett</a:t>
                </a:r>
                <a:r>
                  <a:rPr lang="en-ID" baseline="0"/>
                  <a:t> (MW)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83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Tws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'TITIK 2'!$A$2:$A$13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2'!$B$2:$B$10</c:f>
              <c:numCache>
                <c:formatCode>General</c:formatCode>
                <c:ptCount val="9"/>
                <c:pt idx="0">
                  <c:v>28.605700875</c:v>
                </c:pt>
                <c:pt idx="1">
                  <c:v>28.523605916666668</c:v>
                </c:pt>
                <c:pt idx="2">
                  <c:v>28.417279666666669</c:v>
                </c:pt>
                <c:pt idx="3">
                  <c:v>28.189550416666673</c:v>
                </c:pt>
                <c:pt idx="4">
                  <c:v>29.171513916666672</c:v>
                </c:pt>
                <c:pt idx="5">
                  <c:v>28.401104583333325</c:v>
                </c:pt>
                <c:pt idx="6">
                  <c:v>28.22452475</c:v>
                </c:pt>
                <c:pt idx="7">
                  <c:v>27.997711083333332</c:v>
                </c:pt>
                <c:pt idx="8">
                  <c:v>28.509164600000002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30-4661-ADF4-4F02C14F4A2B}"/>
            </c:ext>
          </c:extLst>
        </c:ser>
        <c:ser>
          <c:idx val="1"/>
          <c:order val="1"/>
          <c:tx>
            <c:v>Tcs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'TITIK 2'!$A$2:$A$13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2'!$C$2:$C$10</c:f>
              <c:numCache>
                <c:formatCode>General</c:formatCode>
                <c:ptCount val="9"/>
                <c:pt idx="0">
                  <c:v>7.6765648750000004</c:v>
                </c:pt>
                <c:pt idx="1">
                  <c:v>7.5396283333333329</c:v>
                </c:pt>
                <c:pt idx="2">
                  <c:v>7.4948883333333329</c:v>
                </c:pt>
                <c:pt idx="3">
                  <c:v>7.8446912499999994</c:v>
                </c:pt>
                <c:pt idx="4">
                  <c:v>7.6933194999999985</c:v>
                </c:pt>
                <c:pt idx="5">
                  <c:v>7.4796289166666652</c:v>
                </c:pt>
                <c:pt idx="6">
                  <c:v>7.2396314166666675</c:v>
                </c:pt>
                <c:pt idx="7">
                  <c:v>7.4408704166666659</c:v>
                </c:pt>
                <c:pt idx="8">
                  <c:v>7.4078862000000001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30-4661-ADF4-4F02C14F4A2B}"/>
            </c:ext>
          </c:extLst>
        </c:ser>
        <c:ser>
          <c:idx val="2"/>
          <c:order val="2"/>
          <c:tx>
            <c:v>ΔT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'TITIK 2'!$A$2:$A$13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2'!$M$2:$M$10</c:f>
              <c:numCache>
                <c:formatCode>0.000</c:formatCode>
                <c:ptCount val="9"/>
                <c:pt idx="0">
                  <c:v>20.929136</c:v>
                </c:pt>
                <c:pt idx="1">
                  <c:v>20.983977583333335</c:v>
                </c:pt>
                <c:pt idx="2">
                  <c:v>20.922391333333337</c:v>
                </c:pt>
                <c:pt idx="3">
                  <c:v>20.344859166666673</c:v>
                </c:pt>
                <c:pt idx="4">
                  <c:v>21.478194416666675</c:v>
                </c:pt>
                <c:pt idx="5">
                  <c:v>20.921475666666659</c:v>
                </c:pt>
                <c:pt idx="6">
                  <c:v>20.984893333333332</c:v>
                </c:pt>
                <c:pt idx="7">
                  <c:v>20.556840666666666</c:v>
                </c:pt>
                <c:pt idx="8">
                  <c:v>21.101278400000002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30-4661-ADF4-4F02C14F4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833200"/>
        <c:axId val="1775833616"/>
      </c:lineChart>
      <c:catAx>
        <c:axId val="1775833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Tahun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616"/>
        <c:crosses val="autoZero"/>
        <c:auto val="1"/>
        <c:lblAlgn val="ctr"/>
        <c:lblOffset val="100"/>
        <c:noMultiLvlLbl val="0"/>
      </c:catAx>
      <c:valAx>
        <c:axId val="177583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Temperatur (°C)</a:t>
                </a:r>
                <a:r>
                  <a:rPr lang="en-ID" baseline="0"/>
                  <a:t> 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20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587382626636911"/>
          <c:y val="3.6925142665323936E-2"/>
          <c:w val="0.87966984574789109"/>
          <c:h val="0.8140204528814563"/>
        </c:manualLayout>
      </c:layout>
      <c:lineChart>
        <c:grouping val="standard"/>
        <c:varyColors val="0"/>
        <c:ser>
          <c:idx val="0"/>
          <c:order val="0"/>
          <c:tx>
            <c:v>Power Nett Bulanan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'TITIK 3'!$A$2:$A$13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3'!$R$2:$R$10</c:f>
              <c:numCache>
                <c:formatCode>0.000</c:formatCode>
                <c:ptCount val="9"/>
                <c:pt idx="0">
                  <c:v>7.5744634906263046</c:v>
                </c:pt>
                <c:pt idx="1">
                  <c:v>7.5251474041376971</c:v>
                </c:pt>
                <c:pt idx="2">
                  <c:v>7.3777271025566664</c:v>
                </c:pt>
                <c:pt idx="3">
                  <c:v>7.1537210556551774</c:v>
                </c:pt>
                <c:pt idx="4">
                  <c:v>7.9088921895703335</c:v>
                </c:pt>
                <c:pt idx="5">
                  <c:v>7.391802810389974</c:v>
                </c:pt>
                <c:pt idx="6">
                  <c:v>7.2677110333931827</c:v>
                </c:pt>
                <c:pt idx="7">
                  <c:v>7.1676204795469198</c:v>
                </c:pt>
                <c:pt idx="8">
                  <c:v>7.7504784139255483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0F3-47F1-B67B-C2FA08E7D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318352"/>
        <c:axId val="474319184"/>
      </c:lineChart>
      <c:catAx>
        <c:axId val="474318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aseline="0"/>
                  <a:t>Tahun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9184"/>
        <c:crosses val="autoZero"/>
        <c:auto val="1"/>
        <c:lblAlgn val="ctr"/>
        <c:lblOffset val="100"/>
        <c:tickMarkSkip val="1"/>
        <c:noMultiLvlLbl val="0"/>
      </c:catAx>
      <c:valAx>
        <c:axId val="47431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Powernett</a:t>
                </a:r>
                <a:r>
                  <a:rPr lang="en-ID" baseline="0"/>
                  <a:t> (MW)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83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Tws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'TITIK 3'!$A$2:$A$13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3'!$B$2:$B$10</c:f>
              <c:numCache>
                <c:formatCode>General</c:formatCode>
                <c:ptCount val="9"/>
                <c:pt idx="0">
                  <c:v>28.593798750000001</c:v>
                </c:pt>
                <c:pt idx="1">
                  <c:v>28.552232416666669</c:v>
                </c:pt>
                <c:pt idx="2">
                  <c:v>28.418988583333331</c:v>
                </c:pt>
                <c:pt idx="3">
                  <c:v>28.207922583333339</c:v>
                </c:pt>
                <c:pt idx="4">
                  <c:v>29.202704083333334</c:v>
                </c:pt>
                <c:pt idx="5">
                  <c:v>28.435163499999998</c:v>
                </c:pt>
                <c:pt idx="6">
                  <c:v>28.245521249999996</c:v>
                </c:pt>
                <c:pt idx="7">
                  <c:v>28.029999749999998</c:v>
                </c:pt>
                <c:pt idx="8">
                  <c:v>28.695352200000002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E1-411D-8846-26B10CDF6908}"/>
            </c:ext>
          </c:extLst>
        </c:ser>
        <c:ser>
          <c:idx val="1"/>
          <c:order val="1"/>
          <c:tx>
            <c:v>Tcs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'TITIK 3'!$A$2:$A$13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3'!$C$2:$C$10</c:f>
              <c:numCache>
                <c:formatCode>General</c:formatCode>
                <c:ptCount val="9"/>
                <c:pt idx="0">
                  <c:v>5.1251871250000001</c:v>
                </c:pt>
                <c:pt idx="1">
                  <c:v>5.1453290833333334</c:v>
                </c:pt>
                <c:pt idx="2">
                  <c:v>5.1976989999999992</c:v>
                </c:pt>
                <c:pt idx="3">
                  <c:v>5.271492583333333</c:v>
                </c:pt>
                <c:pt idx="4">
                  <c:v>5.309091500000001</c:v>
                </c:pt>
                <c:pt idx="5">
                  <c:v>5.195989833333333</c:v>
                </c:pt>
                <c:pt idx="6">
                  <c:v>5.1658375833333343</c:v>
                </c:pt>
                <c:pt idx="7">
                  <c:v>5.081484333333333</c:v>
                </c:pt>
                <c:pt idx="8">
                  <c:v>5.0091312000000006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E1-411D-8846-26B10CDF6908}"/>
            </c:ext>
          </c:extLst>
        </c:ser>
        <c:ser>
          <c:idx val="2"/>
          <c:order val="2"/>
          <c:tx>
            <c:v>ΔT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'TITIK 3'!$A$2:$A$13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3'!$M$2:$M$10</c:f>
              <c:numCache>
                <c:formatCode>0.000</c:formatCode>
                <c:ptCount val="9"/>
                <c:pt idx="0">
                  <c:v>23.468611625000001</c:v>
                </c:pt>
                <c:pt idx="1">
                  <c:v>23.406903333333336</c:v>
                </c:pt>
                <c:pt idx="2">
                  <c:v>23.221289583333331</c:v>
                </c:pt>
                <c:pt idx="3">
                  <c:v>22.936430000000005</c:v>
                </c:pt>
                <c:pt idx="4">
                  <c:v>23.893612583333333</c:v>
                </c:pt>
                <c:pt idx="5">
                  <c:v>23.239173666666666</c:v>
                </c:pt>
                <c:pt idx="6">
                  <c:v>23.079683666666661</c:v>
                </c:pt>
                <c:pt idx="7">
                  <c:v>22.948515416666666</c:v>
                </c:pt>
                <c:pt idx="8">
                  <c:v>23.686221000000003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E1-411D-8846-26B10CDF6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833200"/>
        <c:axId val="1775833616"/>
      </c:lineChart>
      <c:catAx>
        <c:axId val="1775833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aseline="0"/>
                  <a:t>Tahun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616"/>
        <c:crosses val="autoZero"/>
        <c:auto val="1"/>
        <c:lblAlgn val="ctr"/>
        <c:lblOffset val="100"/>
        <c:noMultiLvlLbl val="0"/>
      </c:catAx>
      <c:valAx>
        <c:axId val="177583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Temperatur (°C)</a:t>
                </a:r>
                <a:r>
                  <a:rPr lang="en-ID" baseline="0"/>
                  <a:t> 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20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Power Nett Bulanan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'TITIK 4'!$A$2:$A$13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4'!$R$2:$R$10</c:f>
              <c:numCache>
                <c:formatCode>0.000</c:formatCode>
                <c:ptCount val="9"/>
                <c:pt idx="0">
                  <c:v>6.7801350778426128</c:v>
                </c:pt>
                <c:pt idx="1">
                  <c:v>6.8249198008412719</c:v>
                </c:pt>
                <c:pt idx="2">
                  <c:v>6.7293662114119064</c:v>
                </c:pt>
                <c:pt idx="3">
                  <c:v>6.5835145436855171</c:v>
                </c:pt>
                <c:pt idx="4">
                  <c:v>7.2997883779157515</c:v>
                </c:pt>
                <c:pt idx="5">
                  <c:v>6.749014891865655</c:v>
                </c:pt>
                <c:pt idx="6">
                  <c:v>6.648783618472546</c:v>
                </c:pt>
                <c:pt idx="7">
                  <c:v>6.4940069051438547</c:v>
                </c:pt>
                <c:pt idx="8">
                  <c:v>7.1442628302590725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1E4-4EAD-A2B1-82B8E32B6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318352"/>
        <c:axId val="474319184"/>
      </c:lineChart>
      <c:catAx>
        <c:axId val="474318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aseline="0"/>
                  <a:t>Tahun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9184"/>
        <c:crosses val="autoZero"/>
        <c:auto val="1"/>
        <c:lblAlgn val="ctr"/>
        <c:lblOffset val="100"/>
        <c:tickMarkSkip val="1"/>
        <c:noMultiLvlLbl val="0"/>
      </c:catAx>
      <c:valAx>
        <c:axId val="47431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Powernett</a:t>
                </a:r>
                <a:r>
                  <a:rPr lang="en-ID" baseline="0"/>
                  <a:t> (MW)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83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Tws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'TITIK 4'!$A$2:$A$13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4'!$B$2:$B$10</c:f>
              <c:numCache>
                <c:formatCode>General</c:formatCode>
                <c:ptCount val="9"/>
                <c:pt idx="0">
                  <c:v>28.565050249999999</c:v>
                </c:pt>
                <c:pt idx="1">
                  <c:v>28.588427333333332</c:v>
                </c:pt>
                <c:pt idx="2">
                  <c:v>28.432660916666666</c:v>
                </c:pt>
                <c:pt idx="3">
                  <c:v>28.243507083333338</c:v>
                </c:pt>
                <c:pt idx="4">
                  <c:v>29.223029166666667</c:v>
                </c:pt>
                <c:pt idx="5">
                  <c:v>28.474776250000005</c:v>
                </c:pt>
                <c:pt idx="6">
                  <c:v>28.2789085</c:v>
                </c:pt>
                <c:pt idx="7">
                  <c:v>28.047273333333337</c:v>
                </c:pt>
                <c:pt idx="8">
                  <c:v>28.831000800000005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8A-42B6-9892-FA3B3AE61856}"/>
            </c:ext>
          </c:extLst>
        </c:ser>
        <c:ser>
          <c:idx val="1"/>
          <c:order val="1"/>
          <c:tx>
            <c:v>Tcs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'TITIK 4'!$A$2:$A$13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4'!$C$2:$C$10</c:f>
              <c:numCache>
                <c:formatCode>General</c:formatCode>
                <c:ptCount val="9"/>
                <c:pt idx="0">
                  <c:v>6.0904568750000001</c:v>
                </c:pt>
                <c:pt idx="1">
                  <c:v>6.0560015833333338</c:v>
                </c:pt>
                <c:pt idx="2">
                  <c:v>6.0268258333333335</c:v>
                </c:pt>
                <c:pt idx="3">
                  <c:v>6.030671166666667</c:v>
                </c:pt>
                <c:pt idx="4">
                  <c:v>6.0741294999999988</c:v>
                </c:pt>
                <c:pt idx="5">
                  <c:v>6.0425733333333342</c:v>
                </c:pt>
                <c:pt idx="6">
                  <c:v>5.9809259166666662</c:v>
                </c:pt>
                <c:pt idx="7">
                  <c:v>5.9558398333333331</c:v>
                </c:pt>
                <c:pt idx="8">
                  <c:v>5.8879175999999998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8A-42B6-9892-FA3B3AE61856}"/>
            </c:ext>
          </c:extLst>
        </c:ser>
        <c:ser>
          <c:idx val="2"/>
          <c:order val="2"/>
          <c:tx>
            <c:v>ΔT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'TITIK 4'!$A$2:$A$13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4'!$M$2:$M$10</c:f>
              <c:numCache>
                <c:formatCode>0.000</c:formatCode>
                <c:ptCount val="9"/>
                <c:pt idx="0">
                  <c:v>22.474593374999998</c:v>
                </c:pt>
                <c:pt idx="1">
                  <c:v>22.532425749999998</c:v>
                </c:pt>
                <c:pt idx="2">
                  <c:v>22.405835083333333</c:v>
                </c:pt>
                <c:pt idx="3">
                  <c:v>22.21283591666667</c:v>
                </c:pt>
                <c:pt idx="4">
                  <c:v>23.148899666666669</c:v>
                </c:pt>
                <c:pt idx="5">
                  <c:v>22.432202916666672</c:v>
                </c:pt>
                <c:pt idx="6">
                  <c:v>22.297982583333333</c:v>
                </c:pt>
                <c:pt idx="7">
                  <c:v>22.091433500000004</c:v>
                </c:pt>
                <c:pt idx="8">
                  <c:v>22.943083200000004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8A-42B6-9892-FA3B3AE61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833200"/>
        <c:axId val="1775833616"/>
      </c:lineChart>
      <c:catAx>
        <c:axId val="1775833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aseline="0"/>
                  <a:t>Tahun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616"/>
        <c:crosses val="autoZero"/>
        <c:auto val="1"/>
        <c:lblAlgn val="ctr"/>
        <c:lblOffset val="100"/>
        <c:noMultiLvlLbl val="0"/>
      </c:catAx>
      <c:valAx>
        <c:axId val="177583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Temperatur (°C)</a:t>
                </a:r>
                <a:r>
                  <a:rPr lang="en-ID" baseline="0"/>
                  <a:t> 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20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Power Nett Bulanan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'TITIK 5'!$A$2:$A$13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5'!$R$2:$R$10</c:f>
              <c:numCache>
                <c:formatCode>0.000</c:formatCode>
                <c:ptCount val="9"/>
                <c:pt idx="0">
                  <c:v>7.5260312478312938</c:v>
                </c:pt>
                <c:pt idx="1">
                  <c:v>7.5571164364888785</c:v>
                </c:pt>
                <c:pt idx="2">
                  <c:v>7.3867070801302699</c:v>
                </c:pt>
                <c:pt idx="3">
                  <c:v>7.194264889364808</c:v>
                </c:pt>
                <c:pt idx="4">
                  <c:v>7.9092083889962064</c:v>
                </c:pt>
                <c:pt idx="5">
                  <c:v>7.4271057456608709</c:v>
                </c:pt>
                <c:pt idx="6">
                  <c:v>7.3003640343993013</c:v>
                </c:pt>
                <c:pt idx="7">
                  <c:v>7.1654593667883422</c:v>
                </c:pt>
                <c:pt idx="8">
                  <c:v>7.9191542942078659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25C-4F15-ABD2-AF412A382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318352"/>
        <c:axId val="474319184"/>
      </c:lineChart>
      <c:catAx>
        <c:axId val="474318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Tahun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9184"/>
        <c:crosses val="autoZero"/>
        <c:auto val="1"/>
        <c:lblAlgn val="ctr"/>
        <c:lblOffset val="100"/>
        <c:tickMarkSkip val="1"/>
        <c:noMultiLvlLbl val="0"/>
      </c:catAx>
      <c:valAx>
        <c:axId val="47431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Powernett</a:t>
                </a:r>
                <a:r>
                  <a:rPr lang="en-ID" baseline="0"/>
                  <a:t> (MW)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83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Tws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'TITIK 5'!$A$2:$A$13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5'!$B$2:$B$10</c:f>
              <c:numCache>
                <c:formatCode>General</c:formatCode>
                <c:ptCount val="9"/>
                <c:pt idx="0">
                  <c:v>28.561662625</c:v>
                </c:pt>
                <c:pt idx="1">
                  <c:v>28.607715166666669</c:v>
                </c:pt>
                <c:pt idx="2">
                  <c:v>28.447553916666667</c:v>
                </c:pt>
                <c:pt idx="3">
                  <c:v>28.275795833333333</c:v>
                </c:pt>
                <c:pt idx="4">
                  <c:v>29.225470749999999</c:v>
                </c:pt>
                <c:pt idx="5">
                  <c:v>28.497787333333335</c:v>
                </c:pt>
                <c:pt idx="6">
                  <c:v>28.301492499999995</c:v>
                </c:pt>
                <c:pt idx="7">
                  <c:v>28.050996333333334</c:v>
                </c:pt>
                <c:pt idx="8">
                  <c:v>28.914352999999998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05-4DA1-954D-433BD676540E}"/>
            </c:ext>
          </c:extLst>
        </c:ser>
        <c:ser>
          <c:idx val="1"/>
          <c:order val="1"/>
          <c:tx>
            <c:v>Tcs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'TITIK 5'!$A$2:$A$13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5'!$C$2:$C$10</c:f>
              <c:numCache>
                <c:formatCode>General</c:formatCode>
                <c:ptCount val="9"/>
                <c:pt idx="0">
                  <c:v>5.153386124999999</c:v>
                </c:pt>
                <c:pt idx="1">
                  <c:v>5.1599169999999992</c:v>
                </c:pt>
                <c:pt idx="2">
                  <c:v>5.2143008333333336</c:v>
                </c:pt>
                <c:pt idx="3">
                  <c:v>5.2866909166666671</c:v>
                </c:pt>
                <c:pt idx="4">
                  <c:v>5.3307595833333332</c:v>
                </c:pt>
                <c:pt idx="5">
                  <c:v>5.2131412500000005</c:v>
                </c:pt>
                <c:pt idx="6">
                  <c:v>5.179570916666667</c:v>
                </c:pt>
                <c:pt idx="7">
                  <c:v>5.1045565000000002</c:v>
                </c:pt>
                <c:pt idx="8">
                  <c:v>5.0174812000000006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05-4DA1-954D-433BD676540E}"/>
            </c:ext>
          </c:extLst>
        </c:ser>
        <c:ser>
          <c:idx val="2"/>
          <c:order val="2"/>
          <c:tx>
            <c:v>ΔT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'TITIK 5'!$A$2:$A$13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5'!$M$2:$M$10</c:f>
              <c:numCache>
                <c:formatCode>0.000</c:formatCode>
                <c:ptCount val="9"/>
                <c:pt idx="0">
                  <c:v>23.408276499999999</c:v>
                </c:pt>
                <c:pt idx="1">
                  <c:v>23.447798166666669</c:v>
                </c:pt>
                <c:pt idx="2">
                  <c:v>23.233253083333334</c:v>
                </c:pt>
                <c:pt idx="3">
                  <c:v>22.989104916666665</c:v>
                </c:pt>
                <c:pt idx="4">
                  <c:v>23.894711166666667</c:v>
                </c:pt>
                <c:pt idx="5">
                  <c:v>23.284646083333335</c:v>
                </c:pt>
                <c:pt idx="6">
                  <c:v>23.121921583333329</c:v>
                </c:pt>
                <c:pt idx="7">
                  <c:v>22.946439833333333</c:v>
                </c:pt>
                <c:pt idx="8">
                  <c:v>23.8968718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05-4DA1-954D-433BD6765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833200"/>
        <c:axId val="1775833616"/>
      </c:lineChart>
      <c:catAx>
        <c:axId val="1775833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Tahun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616"/>
        <c:crosses val="autoZero"/>
        <c:auto val="1"/>
        <c:lblAlgn val="ctr"/>
        <c:lblOffset val="100"/>
        <c:noMultiLvlLbl val="0"/>
      </c:catAx>
      <c:valAx>
        <c:axId val="177583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Temperatur (°C)</a:t>
                </a:r>
                <a:r>
                  <a:rPr lang="en-ID" baseline="0"/>
                  <a:t> 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20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Power Nett Bulanan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6'!$R$2:$R$10</c:f>
              <c:numCache>
                <c:formatCode>0.000</c:formatCode>
                <c:ptCount val="9"/>
                <c:pt idx="0">
                  <c:v>7.5765716065224993</c:v>
                </c:pt>
                <c:pt idx="1">
                  <c:v>7.5966722456731999</c:v>
                </c:pt>
                <c:pt idx="2">
                  <c:v>7.4388572247750027</c:v>
                </c:pt>
                <c:pt idx="3">
                  <c:v>7.2486000987362917</c:v>
                </c:pt>
                <c:pt idx="4">
                  <c:v>7.9227569533144129</c:v>
                </c:pt>
                <c:pt idx="5">
                  <c:v>7.4710677566073702</c:v>
                </c:pt>
                <c:pt idx="6">
                  <c:v>7.3147982354665757</c:v>
                </c:pt>
                <c:pt idx="7">
                  <c:v>7.201686949740064</c:v>
                </c:pt>
                <c:pt idx="8">
                  <c:v>7.9513671265978552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B50-452B-AB2C-090450D08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318352"/>
        <c:axId val="474319184"/>
      </c:lineChart>
      <c:catAx>
        <c:axId val="474318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Tahun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9184"/>
        <c:crosses val="autoZero"/>
        <c:auto val="1"/>
        <c:lblAlgn val="ctr"/>
        <c:lblOffset val="100"/>
        <c:tickMarkSkip val="1"/>
        <c:noMultiLvlLbl val="0"/>
      </c:catAx>
      <c:valAx>
        <c:axId val="47431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Powernett</a:t>
                </a:r>
                <a:r>
                  <a:rPr lang="en-ID" baseline="0"/>
                  <a:t> (MW)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3183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Tws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6'!$B$2:$B$10</c:f>
              <c:numCache>
                <c:formatCode>General</c:formatCode>
                <c:ptCount val="9"/>
                <c:pt idx="0">
                  <c:v>28.569444875000002</c:v>
                </c:pt>
                <c:pt idx="1">
                  <c:v>28.615466666666666</c:v>
                </c:pt>
                <c:pt idx="2">
                  <c:v>28.473006416666667</c:v>
                </c:pt>
                <c:pt idx="3">
                  <c:v>28.307535083333335</c:v>
                </c:pt>
                <c:pt idx="4">
                  <c:v>29.203619416666665</c:v>
                </c:pt>
                <c:pt idx="5">
                  <c:v>28.513473916666666</c:v>
                </c:pt>
                <c:pt idx="6">
                  <c:v>28.286538250000003</c:v>
                </c:pt>
                <c:pt idx="7">
                  <c:v>28.059419583333334</c:v>
                </c:pt>
                <c:pt idx="8">
                  <c:v>28.912595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00-4E56-838F-8C2DC0FC45C0}"/>
            </c:ext>
          </c:extLst>
        </c:ser>
        <c:ser>
          <c:idx val="1"/>
          <c:order val="1"/>
          <c:tx>
            <c:v>Tcs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6'!$C$2:$C$10</c:f>
              <c:numCache>
                <c:formatCode>General</c:formatCode>
                <c:ptCount val="9"/>
                <c:pt idx="0">
                  <c:v>5.0990020000000005</c:v>
                </c:pt>
                <c:pt idx="1">
                  <c:v>5.1190223333333327</c:v>
                </c:pt>
                <c:pt idx="2">
                  <c:v>5.1746267499999998</c:v>
                </c:pt>
                <c:pt idx="3">
                  <c:v>5.2497634166666662</c:v>
                </c:pt>
                <c:pt idx="4">
                  <c:v>5.2932829166666657</c:v>
                </c:pt>
                <c:pt idx="5">
                  <c:v>5.1741997499999997</c:v>
                </c:pt>
                <c:pt idx="6">
                  <c:v>5.1471603333333329</c:v>
                </c:pt>
                <c:pt idx="7">
                  <c:v>5.0675068333333328</c:v>
                </c:pt>
                <c:pt idx="8">
                  <c:v>4.9770504000000004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00-4E56-838F-8C2DC0FC45C0}"/>
            </c:ext>
          </c:extLst>
        </c:ser>
        <c:ser>
          <c:idx val="2"/>
          <c:order val="2"/>
          <c:tx>
            <c:v>ΔT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'TITIK 6'!$A$2:$A$13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'TITIK 6'!$M$2:$M$10</c:f>
              <c:numCache>
                <c:formatCode>0.000</c:formatCode>
                <c:ptCount val="9"/>
                <c:pt idx="0">
                  <c:v>23.470442875000003</c:v>
                </c:pt>
                <c:pt idx="1">
                  <c:v>23.496444333333333</c:v>
                </c:pt>
                <c:pt idx="2">
                  <c:v>23.298379666666669</c:v>
                </c:pt>
                <c:pt idx="3">
                  <c:v>23.057771666666667</c:v>
                </c:pt>
                <c:pt idx="4">
                  <c:v>23.9103365</c:v>
                </c:pt>
                <c:pt idx="5">
                  <c:v>23.339274166666666</c:v>
                </c:pt>
                <c:pt idx="6">
                  <c:v>23.139377916666671</c:v>
                </c:pt>
                <c:pt idx="7">
                  <c:v>22.991912750000001</c:v>
                </c:pt>
                <c:pt idx="8">
                  <c:v>23.9355446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00-4E56-838F-8C2DC0FC4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833200"/>
        <c:axId val="1775833616"/>
      </c:lineChart>
      <c:catAx>
        <c:axId val="1775833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Tahun</a:t>
                </a:r>
              </a:p>
            </c:rich>
          </c:tx>
          <c:layout>
            <c:manualLayout>
              <c:xMode val="edge"/>
              <c:yMode val="edge"/>
              <c:x val="0.38912100075888301"/>
              <c:y val="0.902096110752811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616"/>
        <c:crosses val="autoZero"/>
        <c:auto val="1"/>
        <c:lblAlgn val="ctr"/>
        <c:lblOffset val="100"/>
        <c:noMultiLvlLbl val="0"/>
      </c:catAx>
      <c:valAx>
        <c:axId val="177583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Temperatur (°C)</a:t>
                </a:r>
                <a:r>
                  <a:rPr lang="en-ID" baseline="0"/>
                  <a:t> 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83320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592817</xdr:colOff>
      <xdr:row>0</xdr:row>
      <xdr:rowOff>160020</xdr:rowOff>
    </xdr:from>
    <xdr:to>
      <xdr:col>18</xdr:col>
      <xdr:colOff>51797</xdr:colOff>
      <xdr:row>25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892D59-2925-80E9-EF9F-15CBD6B40C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182880</xdr:colOff>
      <xdr:row>39</xdr:row>
      <xdr:rowOff>53340</xdr:rowOff>
    </xdr:from>
    <xdr:to>
      <xdr:col>17</xdr:col>
      <xdr:colOff>426720</xdr:colOff>
      <xdr:row>63</xdr:row>
      <xdr:rowOff>167640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F6F9FAF-44BB-4F34-B653-B6F357E5EF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30</xdr:row>
      <xdr:rowOff>41910</xdr:rowOff>
    </xdr:from>
    <xdr:to>
      <xdr:col>11</xdr:col>
      <xdr:colOff>167640</xdr:colOff>
      <xdr:row>50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FAAF88-0DC6-9D64-F0B7-C822AE7792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30</xdr:row>
      <xdr:rowOff>0</xdr:rowOff>
    </xdr:from>
    <xdr:to>
      <xdr:col>20</xdr:col>
      <xdr:colOff>51435</xdr:colOff>
      <xdr:row>49</xdr:row>
      <xdr:rowOff>54292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A8F45FA-C0F9-47CE-B262-2055CAF2C7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0</xdr:rowOff>
    </xdr:from>
    <xdr:to>
      <xdr:col>9</xdr:col>
      <xdr:colOff>548640</xdr:colOff>
      <xdr:row>51</xdr:row>
      <xdr:rowOff>125730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EB9B72C-44F9-4AD5-89D1-0C9C05C59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31</xdr:row>
      <xdr:rowOff>0</xdr:rowOff>
    </xdr:from>
    <xdr:to>
      <xdr:col>17</xdr:col>
      <xdr:colOff>409575</xdr:colOff>
      <xdr:row>50</xdr:row>
      <xdr:rowOff>54292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3EC29A6-D520-4E6A-861E-630D4538DA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28</xdr:row>
      <xdr:rowOff>91440</xdr:rowOff>
    </xdr:from>
    <xdr:to>
      <xdr:col>9</xdr:col>
      <xdr:colOff>220980</xdr:colOff>
      <xdr:row>49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BA0669-69DC-4FA5-B7A0-CA974B0CD1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31</xdr:row>
      <xdr:rowOff>0</xdr:rowOff>
    </xdr:from>
    <xdr:to>
      <xdr:col>17</xdr:col>
      <xdr:colOff>409575</xdr:colOff>
      <xdr:row>50</xdr:row>
      <xdr:rowOff>54292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7F4EB6-98EF-4C57-AA15-0F942C9AB9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10</xdr:col>
      <xdr:colOff>99060</xdr:colOff>
      <xdr:row>50</xdr:row>
      <xdr:rowOff>125730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1F9D26-11B0-4A5D-934E-3CA9CFA0B2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30</xdr:row>
      <xdr:rowOff>0</xdr:rowOff>
    </xdr:from>
    <xdr:to>
      <xdr:col>18</xdr:col>
      <xdr:colOff>546735</xdr:colOff>
      <xdr:row>49</xdr:row>
      <xdr:rowOff>54292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5A1D6E-D29C-48B3-8919-CE1A1B556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30</xdr:row>
      <xdr:rowOff>0</xdr:rowOff>
    </xdr:from>
    <xdr:to>
      <xdr:col>19</xdr:col>
      <xdr:colOff>464820</xdr:colOff>
      <xdr:row>50</xdr:row>
      <xdr:rowOff>125730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46E4C7-96C4-4348-B5A7-7C61F24669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30</xdr:row>
      <xdr:rowOff>0</xdr:rowOff>
    </xdr:from>
    <xdr:to>
      <xdr:col>30</xdr:col>
      <xdr:colOff>295275</xdr:colOff>
      <xdr:row>49</xdr:row>
      <xdr:rowOff>54292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7A822E9-4EA1-4205-821F-9EB59696E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10</xdr:col>
      <xdr:colOff>108585</xdr:colOff>
      <xdr:row>50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9D0594-9D66-45FA-A75D-45635AD318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276224</xdr:colOff>
      <xdr:row>32</xdr:row>
      <xdr:rowOff>4763</xdr:rowOff>
    </xdr:from>
    <xdr:to>
      <xdr:col>19</xdr:col>
      <xdr:colOff>219074</xdr:colOff>
      <xdr:row>51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6403B41-D4AC-ACDB-3095-E0DD9312FF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17C8-34E6-4DF2-BD7B-BF87A24489D4}">
  <dimension ref="A1"/>
  <sheetViews>
    <sheetView zoomScale="79" workbookViewId="0">
      <selection activeCell="N28" sqref="N28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90CA-166F-411D-8F32-42AE113867BD}">
  <dimension ref="A1:V29"/>
  <sheetViews>
    <sheetView tabSelected="1" workbookViewId="0">
      <selection activeCell="D5" sqref="A5:XFD5"/>
    </sheetView>
  </sheetViews>
  <sheetFormatPr baseColWidth="10" defaultColWidth="8.83203125" defaultRowHeight="15" x14ac:dyDescent="0.2"/>
  <cols>
    <col min="3" max="5" width="9.1640625" customWidth="1"/>
    <col min="10" max="11" width="9.5" bestFit="1" customWidth="1"/>
    <col min="12" max="12" width="11.5" bestFit="1" customWidth="1"/>
    <col min="13" max="14" width="10.5" bestFit="1" customWidth="1"/>
    <col min="15" max="15" width="13.6640625" bestFit="1" customWidth="1"/>
    <col min="16" max="16" width="10.5" bestFit="1" customWidth="1"/>
    <col min="17" max="17" width="12.5" bestFit="1" customWidth="1"/>
    <col min="18" max="18" width="9.5" bestFit="1" customWidth="1"/>
  </cols>
  <sheetData>
    <row r="1" spans="1:22" ht="18.5" customHeight="1" x14ac:dyDescent="0.2">
      <c r="A1" s="3" t="s">
        <v>0</v>
      </c>
      <c r="B1" s="3" t="s">
        <v>16</v>
      </c>
      <c r="C1" s="3" t="s">
        <v>17</v>
      </c>
      <c r="D1" s="3" t="s">
        <v>14</v>
      </c>
      <c r="E1" s="3" t="s">
        <v>15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12</v>
      </c>
      <c r="M1" s="5" t="s">
        <v>11</v>
      </c>
      <c r="N1" s="3" t="s">
        <v>10</v>
      </c>
      <c r="O1" s="3" t="s">
        <v>9</v>
      </c>
      <c r="P1" s="3" t="s">
        <v>1</v>
      </c>
      <c r="Q1" s="3" t="s">
        <v>13</v>
      </c>
      <c r="R1" s="3" t="s">
        <v>2</v>
      </c>
      <c r="S1" s="1"/>
      <c r="T1" s="1"/>
      <c r="U1" s="1"/>
      <c r="V1" s="1"/>
    </row>
    <row r="2" spans="1:22" ht="15.5" customHeight="1" x14ac:dyDescent="0.2">
      <c r="A2" s="3">
        <v>2012</v>
      </c>
      <c r="B2">
        <v>28.605700875</v>
      </c>
      <c r="C2">
        <v>5.1215248749999995</v>
      </c>
      <c r="D2" s="6">
        <f>(B2-C2)/B2</f>
        <v>0.82096139166875082</v>
      </c>
      <c r="E2" s="7">
        <f t="shared" ref="E2:E10" si="0">K2*(M2/(2*B2))</f>
        <v>0.30786052187578156</v>
      </c>
      <c r="F2" s="3">
        <v>26.4</v>
      </c>
      <c r="G2" s="3">
        <v>13.9</v>
      </c>
      <c r="H2" s="3">
        <v>1025</v>
      </c>
      <c r="I2" s="3">
        <v>4</v>
      </c>
      <c r="J2" s="6">
        <f>F2/G2</f>
        <v>1.8992805755395683</v>
      </c>
      <c r="K2" s="6">
        <v>0.75</v>
      </c>
      <c r="L2" s="6">
        <f>B2+273</f>
        <v>301.60570087500003</v>
      </c>
      <c r="M2" s="6">
        <f t="shared" ref="M2:M10" si="1">B2-C2</f>
        <v>23.484176000000001</v>
      </c>
      <c r="N2" s="6">
        <v>20</v>
      </c>
      <c r="O2" s="6">
        <f t="shared" ref="O2:O10" si="2">((G2*H2*I2*3*J2*K2)*M2^2)/(16*(1+J2)*L2)</f>
        <v>9599.9988265445209</v>
      </c>
      <c r="P2" s="6">
        <f>O2/1000</f>
        <v>9.5999988265445211</v>
      </c>
      <c r="Q2" s="6">
        <f t="shared" ref="Q2:Q10" si="3">((G2*H2*I2*K2)/(8*L2))*((3*J2*(M2^2))/(2*(1+J2))-(0.18*N2^2)-0.12*((J2/2)^2.75)*(N2^2))</f>
        <v>7586.8853588003713</v>
      </c>
      <c r="R2" s="6">
        <f>Q2/1000</f>
        <v>7.5868853588003713</v>
      </c>
    </row>
    <row r="3" spans="1:22" x14ac:dyDescent="0.2">
      <c r="A3" s="3">
        <v>2013</v>
      </c>
      <c r="B3">
        <v>28.523605916666668</v>
      </c>
      <c r="C3">
        <v>5.1317178333333322</v>
      </c>
      <c r="D3" s="6">
        <f t="shared" ref="D3:D10" si="4">(B3-C3)/B3</f>
        <v>0.82008874164346757</v>
      </c>
      <c r="E3" s="7">
        <f t="shared" si="0"/>
        <v>0.30753327811630032</v>
      </c>
      <c r="F3" s="3">
        <v>26.4</v>
      </c>
      <c r="G3" s="3">
        <v>13.9</v>
      </c>
      <c r="H3" s="3">
        <v>1025</v>
      </c>
      <c r="I3" s="3">
        <v>4</v>
      </c>
      <c r="J3" s="6">
        <f t="shared" ref="J3:J10" si="5">F3/G3</f>
        <v>1.8992805755395683</v>
      </c>
      <c r="K3" s="6">
        <v>0.75</v>
      </c>
      <c r="L3" s="6">
        <f t="shared" ref="L3:L10" si="6">B3+273</f>
        <v>301.52360591666667</v>
      </c>
      <c r="M3" s="6">
        <f t="shared" si="1"/>
        <v>23.391888083333335</v>
      </c>
      <c r="N3" s="6">
        <v>20</v>
      </c>
      <c r="O3" s="6">
        <f t="shared" si="2"/>
        <v>9527.2883542159307</v>
      </c>
      <c r="P3" s="6">
        <f t="shared" ref="P3:P10" si="7">O3/1000</f>
        <v>9.5272883542159299</v>
      </c>
      <c r="Q3" s="6">
        <f t="shared" si="3"/>
        <v>7513.6267819021514</v>
      </c>
      <c r="R3" s="6">
        <f t="shared" ref="R3:R10" si="8">Q3/1000</f>
        <v>7.5136267819021514</v>
      </c>
    </row>
    <row r="4" spans="1:22" x14ac:dyDescent="0.2">
      <c r="A4" s="3">
        <v>2014</v>
      </c>
      <c r="B4">
        <v>28.417279666666669</v>
      </c>
      <c r="C4">
        <v>5.1904355833333327</v>
      </c>
      <c r="D4" s="6">
        <f t="shared" si="4"/>
        <v>0.81734931547928258</v>
      </c>
      <c r="E4" s="7">
        <f t="shared" si="0"/>
        <v>0.30650599330473094</v>
      </c>
      <c r="F4" s="3">
        <v>26.4</v>
      </c>
      <c r="G4" s="3">
        <v>13.9</v>
      </c>
      <c r="H4" s="3">
        <v>1025</v>
      </c>
      <c r="I4" s="3">
        <v>4</v>
      </c>
      <c r="J4" s="6">
        <f t="shared" si="5"/>
        <v>1.8992805755395683</v>
      </c>
      <c r="K4" s="6">
        <v>0.75</v>
      </c>
      <c r="L4" s="6">
        <f t="shared" si="6"/>
        <v>301.41727966666667</v>
      </c>
      <c r="M4" s="6">
        <f t="shared" si="1"/>
        <v>23.226844083333336</v>
      </c>
      <c r="N4" s="6">
        <v>20</v>
      </c>
      <c r="O4" s="6">
        <f t="shared" si="2"/>
        <v>9396.6345427878059</v>
      </c>
      <c r="P4" s="6">
        <f t="shared" si="7"/>
        <v>9.3966345427878064</v>
      </c>
      <c r="Q4" s="6">
        <f t="shared" si="3"/>
        <v>7382.2626426388388</v>
      </c>
      <c r="R4" s="6">
        <f t="shared" si="8"/>
        <v>7.3822626426388389</v>
      </c>
    </row>
    <row r="5" spans="1:22" x14ac:dyDescent="0.2">
      <c r="A5" s="3">
        <v>2015</v>
      </c>
      <c r="B5">
        <v>28.189550416666673</v>
      </c>
      <c r="C5">
        <v>5.2633137500000009</v>
      </c>
      <c r="D5" s="6">
        <f t="shared" si="4"/>
        <v>0.81328848200118364</v>
      </c>
      <c r="E5" s="7">
        <f t="shared" si="0"/>
        <v>0.30498318075044384</v>
      </c>
      <c r="F5" s="3">
        <v>26.4</v>
      </c>
      <c r="G5" s="3">
        <v>13.9</v>
      </c>
      <c r="H5" s="3">
        <v>1025</v>
      </c>
      <c r="I5" s="3">
        <v>4</v>
      </c>
      <c r="J5" s="6">
        <f t="shared" si="5"/>
        <v>1.8992805755395683</v>
      </c>
      <c r="K5" s="6">
        <v>0.75</v>
      </c>
      <c r="L5" s="6">
        <f t="shared" si="6"/>
        <v>301.18955041666669</v>
      </c>
      <c r="M5" s="6">
        <f t="shared" si="1"/>
        <v>22.926236666666671</v>
      </c>
      <c r="N5" s="6">
        <v>20</v>
      </c>
      <c r="O5" s="6">
        <f t="shared" si="2"/>
        <v>9161.9035505055544</v>
      </c>
      <c r="P5" s="6">
        <f t="shared" si="7"/>
        <v>9.1619035505055546</v>
      </c>
      <c r="Q5" s="6">
        <f t="shared" si="3"/>
        <v>7146.0085848936342</v>
      </c>
      <c r="R5" s="6">
        <f t="shared" si="8"/>
        <v>7.1460085848936341</v>
      </c>
    </row>
    <row r="6" spans="1:22" x14ac:dyDescent="0.2">
      <c r="A6" s="3">
        <v>2016</v>
      </c>
      <c r="B6">
        <v>29.171513916666672</v>
      </c>
      <c r="C6">
        <v>5.2999969166666663</v>
      </c>
      <c r="D6" s="6">
        <f t="shared" si="4"/>
        <v>0.81831601432112855</v>
      </c>
      <c r="E6" s="7">
        <f t="shared" si="0"/>
        <v>0.30686850537042321</v>
      </c>
      <c r="F6" s="3">
        <v>26.4</v>
      </c>
      <c r="G6" s="3">
        <v>13.9</v>
      </c>
      <c r="H6" s="3">
        <v>1025</v>
      </c>
      <c r="I6" s="3">
        <v>4</v>
      </c>
      <c r="J6" s="6">
        <f t="shared" si="5"/>
        <v>1.8992805755395683</v>
      </c>
      <c r="K6" s="6">
        <v>0.75</v>
      </c>
      <c r="L6" s="6">
        <f t="shared" si="6"/>
        <v>302.1715139166667</v>
      </c>
      <c r="M6" s="6">
        <f t="shared" si="1"/>
        <v>23.871517000000004</v>
      </c>
      <c r="N6" s="6">
        <v>20</v>
      </c>
      <c r="O6" s="6">
        <f t="shared" si="2"/>
        <v>9900.7157033669901</v>
      </c>
      <c r="P6" s="6">
        <f t="shared" si="7"/>
        <v>9.9007157033669895</v>
      </c>
      <c r="Q6" s="6">
        <f t="shared" si="3"/>
        <v>7891.3717698176442</v>
      </c>
      <c r="R6" s="6">
        <f t="shared" si="8"/>
        <v>7.8913717698176447</v>
      </c>
    </row>
    <row r="7" spans="1:22" x14ac:dyDescent="0.2">
      <c r="A7" s="3">
        <v>2017</v>
      </c>
      <c r="B7">
        <v>28.401104583333325</v>
      </c>
      <c r="C7">
        <v>5.1869564166666668</v>
      </c>
      <c r="D7" s="6">
        <f t="shared" si="4"/>
        <v>0.81736779281075778</v>
      </c>
      <c r="E7" s="7">
        <f t="shared" si="0"/>
        <v>0.30651292230403415</v>
      </c>
      <c r="F7" s="3">
        <v>26.4</v>
      </c>
      <c r="G7" s="3">
        <v>13.9</v>
      </c>
      <c r="H7" s="3">
        <v>1025</v>
      </c>
      <c r="I7" s="3">
        <v>4</v>
      </c>
      <c r="J7" s="6">
        <f t="shared" si="5"/>
        <v>1.8992805755395683</v>
      </c>
      <c r="K7" s="6">
        <v>0.75</v>
      </c>
      <c r="L7" s="6">
        <f t="shared" si="6"/>
        <v>301.40110458333334</v>
      </c>
      <c r="M7" s="6">
        <f t="shared" si="1"/>
        <v>23.214148166666657</v>
      </c>
      <c r="N7" s="6">
        <v>20</v>
      </c>
      <c r="O7" s="6">
        <f t="shared" si="2"/>
        <v>9386.8685808373957</v>
      </c>
      <c r="P7" s="6">
        <f t="shared" si="7"/>
        <v>9.3868685808373957</v>
      </c>
      <c r="Q7" s="6">
        <f t="shared" si="3"/>
        <v>7372.3885767934753</v>
      </c>
      <c r="R7" s="6">
        <f t="shared" si="8"/>
        <v>7.3723885767934751</v>
      </c>
    </row>
    <row r="8" spans="1:22" x14ac:dyDescent="0.2">
      <c r="A8" s="3">
        <v>2018</v>
      </c>
      <c r="B8">
        <v>28.22452475</v>
      </c>
      <c r="C8">
        <v>5.1611377500000009</v>
      </c>
      <c r="D8" s="6">
        <f t="shared" si="4"/>
        <v>0.81713995910595438</v>
      </c>
      <c r="E8" s="7">
        <f t="shared" si="0"/>
        <v>0.30642748466473291</v>
      </c>
      <c r="F8" s="3">
        <v>26.4</v>
      </c>
      <c r="G8" s="3">
        <v>13.9</v>
      </c>
      <c r="H8" s="3">
        <v>1025</v>
      </c>
      <c r="I8" s="3">
        <v>4</v>
      </c>
      <c r="J8" s="6">
        <f t="shared" si="5"/>
        <v>1.8992805755395683</v>
      </c>
      <c r="K8" s="6">
        <v>0.75</v>
      </c>
      <c r="L8" s="6">
        <f t="shared" si="6"/>
        <v>301.22452475</v>
      </c>
      <c r="M8" s="6">
        <f t="shared" si="1"/>
        <v>23.063386999999999</v>
      </c>
      <c r="N8" s="6">
        <v>20</v>
      </c>
      <c r="O8" s="6">
        <f t="shared" si="2"/>
        <v>9270.7723797741764</v>
      </c>
      <c r="P8" s="6">
        <f t="shared" si="7"/>
        <v>9.2707723797741757</v>
      </c>
      <c r="Q8" s="6">
        <f t="shared" si="3"/>
        <v>7255.1114740634239</v>
      </c>
      <c r="R8" s="6">
        <f t="shared" si="8"/>
        <v>7.2551114740634235</v>
      </c>
    </row>
    <row r="9" spans="1:22" x14ac:dyDescent="0.2">
      <c r="A9" s="3">
        <v>2019</v>
      </c>
      <c r="B9">
        <v>27.997711083333332</v>
      </c>
      <c r="C9">
        <v>5.061525333333333</v>
      </c>
      <c r="D9" s="6">
        <f t="shared" si="4"/>
        <v>0.81921645957885492</v>
      </c>
      <c r="E9" s="7">
        <f t="shared" si="0"/>
        <v>0.30720617234207059</v>
      </c>
      <c r="F9" s="3">
        <v>26.4</v>
      </c>
      <c r="G9" s="3">
        <v>13.9</v>
      </c>
      <c r="H9" s="3">
        <v>1025</v>
      </c>
      <c r="I9" s="3">
        <v>4</v>
      </c>
      <c r="J9" s="6">
        <f t="shared" si="5"/>
        <v>1.8992805755395683</v>
      </c>
      <c r="K9" s="6">
        <v>0.75</v>
      </c>
      <c r="L9" s="6">
        <f t="shared" si="6"/>
        <v>300.99771108333334</v>
      </c>
      <c r="M9" s="6">
        <f t="shared" si="1"/>
        <v>22.93618575</v>
      </c>
      <c r="N9" s="6">
        <v>20</v>
      </c>
      <c r="O9" s="6">
        <f t="shared" si="2"/>
        <v>9175.7014471014882</v>
      </c>
      <c r="P9" s="6">
        <f t="shared" si="7"/>
        <v>9.1757014471014884</v>
      </c>
      <c r="Q9" s="6">
        <f t="shared" si="3"/>
        <v>7158.521661266579</v>
      </c>
      <c r="R9" s="6">
        <f t="shared" si="8"/>
        <v>7.1585216612665787</v>
      </c>
    </row>
    <row r="10" spans="1:22" x14ac:dyDescent="0.2">
      <c r="A10" s="3">
        <v>2020</v>
      </c>
      <c r="B10">
        <v>28.509164600000002</v>
      </c>
      <c r="C10">
        <v>5.0122073999999994</v>
      </c>
      <c r="D10" s="6">
        <f t="shared" si="4"/>
        <v>0.8241896081374479</v>
      </c>
      <c r="E10" s="7">
        <f t="shared" si="0"/>
        <v>0.30907110305154295</v>
      </c>
      <c r="F10" s="3">
        <v>26.4</v>
      </c>
      <c r="G10" s="3">
        <v>13.9</v>
      </c>
      <c r="H10" s="3">
        <v>1025</v>
      </c>
      <c r="I10" s="3">
        <v>4</v>
      </c>
      <c r="J10" s="6">
        <f t="shared" si="5"/>
        <v>1.8992805755395683</v>
      </c>
      <c r="K10" s="6">
        <v>0.75</v>
      </c>
      <c r="L10" s="6">
        <f t="shared" si="6"/>
        <v>301.50916460000002</v>
      </c>
      <c r="M10" s="6">
        <f t="shared" si="1"/>
        <v>23.496957200000004</v>
      </c>
      <c r="N10" s="6">
        <v>20</v>
      </c>
      <c r="O10" s="6">
        <f t="shared" si="2"/>
        <v>9613.5282621518072</v>
      </c>
      <c r="P10" s="6">
        <f t="shared" si="7"/>
        <v>9.6135282621518066</v>
      </c>
      <c r="Q10" s="6">
        <f t="shared" si="3"/>
        <v>7599.7702419424395</v>
      </c>
      <c r="R10" s="6">
        <f t="shared" si="8"/>
        <v>7.5997702419424398</v>
      </c>
    </row>
    <row r="11" spans="1:22" x14ac:dyDescent="0.2">
      <c r="A11" s="3"/>
      <c r="B11" s="6"/>
      <c r="C11" s="6"/>
      <c r="D11" s="6"/>
      <c r="E11" s="7"/>
      <c r="F11" s="3"/>
      <c r="G11" s="3"/>
      <c r="H11" s="3"/>
      <c r="I11" s="3"/>
      <c r="J11" s="6"/>
      <c r="K11" s="6"/>
      <c r="L11" s="6"/>
      <c r="M11" s="6"/>
      <c r="N11" s="6"/>
      <c r="O11" s="6"/>
      <c r="P11" s="6"/>
      <c r="Q11" s="6"/>
      <c r="R11" s="6"/>
    </row>
    <row r="12" spans="1:22" x14ac:dyDescent="0.2">
      <c r="A12" s="3"/>
      <c r="B12" s="6"/>
      <c r="C12" s="6"/>
      <c r="D12" s="6"/>
      <c r="E12" s="7"/>
      <c r="F12" s="3"/>
      <c r="G12" s="3"/>
      <c r="H12" s="3"/>
      <c r="I12" s="3"/>
      <c r="J12" s="6"/>
      <c r="K12" s="6"/>
      <c r="L12" s="6"/>
      <c r="M12" s="6"/>
      <c r="N12" s="6"/>
      <c r="O12" s="6"/>
      <c r="P12" s="6"/>
      <c r="Q12" s="6"/>
      <c r="R12" s="6"/>
    </row>
    <row r="13" spans="1:22" x14ac:dyDescent="0.2">
      <c r="A13" s="3"/>
      <c r="B13" s="6"/>
      <c r="C13" s="6"/>
      <c r="D13" s="6"/>
      <c r="E13" s="7"/>
      <c r="F13" s="3"/>
      <c r="G13" s="3"/>
      <c r="H13" s="3"/>
      <c r="I13" s="3"/>
      <c r="J13" s="6"/>
      <c r="K13" s="6"/>
      <c r="L13" s="6"/>
      <c r="M13" s="6"/>
      <c r="N13" s="6"/>
      <c r="O13" s="6"/>
      <c r="P13" s="6"/>
      <c r="Q13" s="6"/>
      <c r="R13" s="6"/>
    </row>
    <row r="15" spans="1:22" x14ac:dyDescent="0.2">
      <c r="A15" t="s">
        <v>18</v>
      </c>
      <c r="B15">
        <f>STDEV(B2:B13)</f>
        <v>0.33174393884030573</v>
      </c>
      <c r="C15">
        <f>STDEV(C2:C13)</f>
        <v>9.064585323634014E-2</v>
      </c>
      <c r="D15">
        <f>STDEV(D2:D13)</f>
        <v>3.0185595528036029E-3</v>
      </c>
      <c r="M15">
        <f>STDEV(M2:M13)</f>
        <v>0.30571279685879987</v>
      </c>
      <c r="P15">
        <f>STDEV(P2:P13)</f>
        <v>0.23862207277227843</v>
      </c>
      <c r="R15">
        <f>STDEV(R2:R13)</f>
        <v>0.24074993836309372</v>
      </c>
    </row>
    <row r="16" spans="1:22" x14ac:dyDescent="0.2">
      <c r="A16" t="s">
        <v>19</v>
      </c>
      <c r="B16">
        <f>AVERAGE(B2:B13)</f>
        <v>28.448906200925933</v>
      </c>
      <c r="C16">
        <f>AVERAGE(C2:C13)</f>
        <v>5.1587573175925927</v>
      </c>
      <c r="D16">
        <f>AVERAGE(D2:D13)</f>
        <v>0.8186575294163142</v>
      </c>
      <c r="M16">
        <f>AVERAGE(M2:M13)</f>
        <v>23.290148883333334</v>
      </c>
      <c r="P16">
        <f>AVERAGE(P2:P13)</f>
        <v>9.4481568496984067</v>
      </c>
      <c r="R16">
        <f>AVERAGE(R2:R13)</f>
        <v>7.4339941213465073</v>
      </c>
    </row>
    <row r="17" spans="1:18" x14ac:dyDescent="0.2">
      <c r="A17" t="s">
        <v>20</v>
      </c>
      <c r="B17">
        <f>MAX(B2:B13)</f>
        <v>29.171513916666672</v>
      </c>
      <c r="C17">
        <f>MAX(C2:C13)</f>
        <v>5.2999969166666663</v>
      </c>
      <c r="D17">
        <f>MAX(D2:D13)</f>
        <v>0.8241896081374479</v>
      </c>
      <c r="M17">
        <f>MAX(M2:M13)</f>
        <v>23.871517000000004</v>
      </c>
      <c r="P17">
        <f>MAX(P2:P13)</f>
        <v>9.9007157033669895</v>
      </c>
      <c r="R17">
        <f>MAX(R2:R13)</f>
        <v>7.8913717698176447</v>
      </c>
    </row>
    <row r="18" spans="1:18" x14ac:dyDescent="0.2">
      <c r="A18" t="s">
        <v>21</v>
      </c>
      <c r="B18">
        <f>MIN(B2:B13)</f>
        <v>27.997711083333332</v>
      </c>
      <c r="C18">
        <f>MIN(C2:C13)</f>
        <v>5.0122073999999994</v>
      </c>
      <c r="D18">
        <f>MIN(D2:D13)</f>
        <v>0.81328848200118364</v>
      </c>
      <c r="M18">
        <f>MIN(M2:M13)</f>
        <v>22.926236666666671</v>
      </c>
      <c r="P18">
        <f>MIN(P2:P13)</f>
        <v>9.1619035505055546</v>
      </c>
      <c r="R18">
        <f>MIN(R2:R13)</f>
        <v>7.1460085848936341</v>
      </c>
    </row>
    <row r="21" spans="1:18" x14ac:dyDescent="0.2">
      <c r="A21" t="s">
        <v>22</v>
      </c>
      <c r="B21">
        <f>AVERAGE(B13,B2:B3)</f>
        <v>28.564653395833332</v>
      </c>
      <c r="C21">
        <f>AVERAGE(C13,C2:C3)</f>
        <v>5.1266213541666659</v>
      </c>
      <c r="D21">
        <f>AVERAGE(D13,D2:D3)</f>
        <v>0.82052506665610925</v>
      </c>
      <c r="M21">
        <f>AVERAGE(M13,M2:M3)</f>
        <v>23.438032041666666</v>
      </c>
      <c r="O21">
        <f>AVERAGE(O13,O2:O3)</f>
        <v>9563.6435903802267</v>
      </c>
      <c r="P21">
        <f>AVERAGE(P13,P2:P3)</f>
        <v>9.5636435903802255</v>
      </c>
      <c r="R21">
        <f>AVERAGE(R13,R2:R3)</f>
        <v>7.5502560703512618</v>
      </c>
    </row>
    <row r="22" spans="1:18" x14ac:dyDescent="0.2">
      <c r="A22" t="s">
        <v>23</v>
      </c>
      <c r="B22">
        <f>AVERAGE(B4:B6)</f>
        <v>28.592781333333338</v>
      </c>
      <c r="C22">
        <f>AVERAGE(C4:C6)</f>
        <v>5.2512487500000002</v>
      </c>
      <c r="D22">
        <f>AVERAGE(D4:D6)</f>
        <v>0.81631793726719826</v>
      </c>
      <c r="M22">
        <f>AVERAGE(M4:M6)</f>
        <v>23.341532583333336</v>
      </c>
      <c r="O22">
        <f>AVERAGE(O4:O6)</f>
        <v>9486.417932220118</v>
      </c>
      <c r="P22">
        <f>AVERAGE(P4:P6)</f>
        <v>9.4864179322201156</v>
      </c>
      <c r="R22">
        <f>AVERAGE(R4:R6)</f>
        <v>7.4732143324500386</v>
      </c>
    </row>
    <row r="23" spans="1:18" x14ac:dyDescent="0.2">
      <c r="A23" t="s">
        <v>24</v>
      </c>
      <c r="B23">
        <f>AVERAGE(B7:B9)</f>
        <v>28.207780138888882</v>
      </c>
      <c r="C23">
        <f>AVERAGE(C7:C9)</f>
        <v>5.1365398333333339</v>
      </c>
      <c r="D23">
        <f>AVERAGE(D7:D9)</f>
        <v>0.81790807049852232</v>
      </c>
      <c r="M23">
        <f>AVERAGE(M7:M9)</f>
        <v>23.071240305555552</v>
      </c>
      <c r="O23">
        <f>AVERAGE(O7:O9)</f>
        <v>9277.7808025710201</v>
      </c>
      <c r="P23">
        <f>AVERAGE(P7:P9)</f>
        <v>9.2777808025710211</v>
      </c>
      <c r="R23">
        <f>AVERAGE(R7:R9)</f>
        <v>7.2620072373744931</v>
      </c>
    </row>
    <row r="24" spans="1:18" x14ac:dyDescent="0.2">
      <c r="A24" t="s">
        <v>25</v>
      </c>
      <c r="B24">
        <f>AVERAGE(B10:B12)</f>
        <v>28.509164600000002</v>
      </c>
      <c r="C24">
        <f>AVERAGE(C10:C12)</f>
        <v>5.0122073999999994</v>
      </c>
      <c r="D24">
        <f>AVERAGE(D10:D12)</f>
        <v>0.8241896081374479</v>
      </c>
      <c r="M24">
        <f>AVERAGE(M10:M12)</f>
        <v>23.496957200000004</v>
      </c>
      <c r="O24">
        <f>AVERAGE(O10:O12)</f>
        <v>9613.5282621518072</v>
      </c>
      <c r="P24">
        <f>AVERAGE(P10:P12)</f>
        <v>9.6135282621518066</v>
      </c>
      <c r="R24">
        <f>AVERAGE(R10:R12)</f>
        <v>7.5997702419424398</v>
      </c>
    </row>
    <row r="26" spans="1:18" x14ac:dyDescent="0.2">
      <c r="A26" t="s">
        <v>18</v>
      </c>
      <c r="B26">
        <f>STDEV(B21:B24)</f>
        <v>0.17731304240180526</v>
      </c>
      <c r="C26">
        <f>STDEV(C21:C24)</f>
        <v>9.7672229710940806E-2</v>
      </c>
      <c r="D26">
        <f>STDEV(D21:D24)</f>
        <v>3.4390758441822196E-3</v>
      </c>
      <c r="M26">
        <f>STDEV(M21:M24)</f>
        <v>0.18836358869005462</v>
      </c>
      <c r="O26">
        <f>STDEV(O21:O24)</f>
        <v>147.92527974977247</v>
      </c>
      <c r="P26">
        <f>STDEV(P21:P24)</f>
        <v>0.1479252797497716</v>
      </c>
      <c r="R26">
        <f>STDEV(R21:R24)</f>
        <v>0.14893599150086162</v>
      </c>
    </row>
    <row r="27" spans="1:18" x14ac:dyDescent="0.2">
      <c r="A27" t="s">
        <v>19</v>
      </c>
      <c r="B27">
        <f>AVERAGE(B21:B24)</f>
        <v>28.468594867013888</v>
      </c>
      <c r="C27">
        <f>AVERAGE(C21:C24)</f>
        <v>5.1316543343749998</v>
      </c>
      <c r="D27">
        <f>AVERAGE(D21:D24)</f>
        <v>0.81973517063981949</v>
      </c>
      <c r="M27">
        <f>AVERAGE(M21:M24)</f>
        <v>23.336940532638891</v>
      </c>
      <c r="O27">
        <f>AVERAGE(O21:O24)</f>
        <v>9485.3426468307916</v>
      </c>
      <c r="P27">
        <f>AVERAGE(P21:P24)</f>
        <v>9.4853426468307909</v>
      </c>
      <c r="R27">
        <f>AVERAGE(R21:R24)</f>
        <v>7.471311970529559</v>
      </c>
    </row>
    <row r="28" spans="1:18" x14ac:dyDescent="0.2">
      <c r="A28" t="s">
        <v>20</v>
      </c>
      <c r="B28">
        <f>MAX(B21:B24)</f>
        <v>28.592781333333338</v>
      </c>
      <c r="C28">
        <f>MAX(C21:C24)</f>
        <v>5.2512487500000002</v>
      </c>
      <c r="D28">
        <f>MAX(D21:D24)</f>
        <v>0.8241896081374479</v>
      </c>
      <c r="M28">
        <f>MAX(M21:M24)</f>
        <v>23.496957200000004</v>
      </c>
      <c r="O28">
        <f>MAX(O21:O24)</f>
        <v>9613.5282621518072</v>
      </c>
      <c r="P28">
        <f>MAX(P21:P24)</f>
        <v>9.6135282621518066</v>
      </c>
      <c r="R28">
        <f>MAX(R21:R24)</f>
        <v>7.5997702419424398</v>
      </c>
    </row>
    <row r="29" spans="1:18" x14ac:dyDescent="0.2">
      <c r="A29" t="s">
        <v>21</v>
      </c>
      <c r="B29">
        <f>MIN(B21:B24)</f>
        <v>28.207780138888882</v>
      </c>
      <c r="C29">
        <f>MIN(C21:C24)</f>
        <v>5.0122073999999994</v>
      </c>
      <c r="D29">
        <f>MIN(D21:D24)</f>
        <v>0.81631793726719826</v>
      </c>
      <c r="M29">
        <f>MIN(M21:M24)</f>
        <v>23.071240305555552</v>
      </c>
      <c r="O29">
        <f>MIN(O21:O24)</f>
        <v>9277.7808025710201</v>
      </c>
      <c r="P29">
        <f>MIN(P21:P24)</f>
        <v>9.2777808025710211</v>
      </c>
      <c r="R29">
        <f>MIN(R21:R24)</f>
        <v>7.2620072373744931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FB45-A598-4BDD-A845-EAD18AFA02FF}">
  <dimension ref="A1:V29"/>
  <sheetViews>
    <sheetView topLeftCell="A2" workbookViewId="0">
      <selection activeCell="B16" sqref="B16"/>
    </sheetView>
  </sheetViews>
  <sheetFormatPr baseColWidth="10" defaultColWidth="8.83203125" defaultRowHeight="15" x14ac:dyDescent="0.2"/>
  <cols>
    <col min="3" max="5" width="9.1640625" customWidth="1"/>
    <col min="10" max="11" width="9.5" bestFit="1" customWidth="1"/>
    <col min="12" max="12" width="11.5" bestFit="1" customWidth="1"/>
    <col min="13" max="14" width="10.5" bestFit="1" customWidth="1"/>
    <col min="15" max="15" width="13.6640625" bestFit="1" customWidth="1"/>
    <col min="16" max="16" width="10.5" bestFit="1" customWidth="1"/>
    <col min="17" max="17" width="12.5" bestFit="1" customWidth="1"/>
    <col min="18" max="18" width="9.5" bestFit="1" customWidth="1"/>
  </cols>
  <sheetData>
    <row r="1" spans="1:22" ht="18.5" customHeight="1" x14ac:dyDescent="0.2">
      <c r="A1" s="3" t="s">
        <v>0</v>
      </c>
      <c r="B1" s="3" t="s">
        <v>16</v>
      </c>
      <c r="C1" s="3" t="s">
        <v>17</v>
      </c>
      <c r="D1" s="3" t="s">
        <v>14</v>
      </c>
      <c r="E1" s="3" t="s">
        <v>15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12</v>
      </c>
      <c r="M1" s="5" t="s">
        <v>11</v>
      </c>
      <c r="N1" s="3" t="s">
        <v>10</v>
      </c>
      <c r="O1" s="3" t="s">
        <v>9</v>
      </c>
      <c r="P1" s="3" t="s">
        <v>1</v>
      </c>
      <c r="Q1" s="3" t="s">
        <v>13</v>
      </c>
      <c r="R1" s="3" t="s">
        <v>2</v>
      </c>
      <c r="S1" s="1"/>
      <c r="T1" s="1"/>
      <c r="U1" s="1"/>
      <c r="V1" s="1"/>
    </row>
    <row r="2" spans="1:22" ht="15.5" customHeight="1" x14ac:dyDescent="0.2">
      <c r="A2" s="3">
        <v>2012</v>
      </c>
      <c r="B2">
        <v>28.605700875</v>
      </c>
      <c r="C2">
        <v>7.6765648750000004</v>
      </c>
      <c r="D2" s="6">
        <f>(B2-C2)/B2</f>
        <v>0.73164213285509994</v>
      </c>
      <c r="E2" s="7">
        <f t="shared" ref="E2:E10" si="0">K2*(M2/(2*B2))</f>
        <v>0.27436579982066245</v>
      </c>
      <c r="F2" s="3">
        <v>26.4</v>
      </c>
      <c r="G2" s="3">
        <v>13.9</v>
      </c>
      <c r="H2" s="3">
        <v>1025</v>
      </c>
      <c r="I2" s="3">
        <v>4</v>
      </c>
      <c r="J2" s="6">
        <f>F2/G2</f>
        <v>1.8992805755395683</v>
      </c>
      <c r="K2" s="6">
        <v>0.75</v>
      </c>
      <c r="L2" s="6">
        <f>B2+273</f>
        <v>301.60570087500003</v>
      </c>
      <c r="M2" s="6">
        <f t="shared" ref="M2:M10" si="1">B2-C2</f>
        <v>20.929136</v>
      </c>
      <c r="N2" s="6">
        <v>20</v>
      </c>
      <c r="O2" s="6">
        <f t="shared" ref="O2:O10" si="2">((G2*H2*I2*3*J2*K2)*M2^2)/(16*(1+J2)*L2)</f>
        <v>7624.7064337220445</v>
      </c>
      <c r="P2" s="6">
        <f>O2/1000</f>
        <v>7.6247064337220447</v>
      </c>
      <c r="Q2" s="6">
        <f t="shared" ref="Q2:Q10" si="3">((G2*H2*I2*K2)/(8*L2))*((3*J2*(M2^2))/(2*(1+J2))-(0.18*N2^2)-0.12*((J2/2)^2.75)*(N2^2))</f>
        <v>5611.5929659778958</v>
      </c>
      <c r="R2" s="6">
        <f>Q2/1000</f>
        <v>5.6115929659778958</v>
      </c>
    </row>
    <row r="3" spans="1:22" x14ac:dyDescent="0.2">
      <c r="A3" s="3">
        <v>2013</v>
      </c>
      <c r="B3">
        <v>28.523605916666668</v>
      </c>
      <c r="C3">
        <v>7.5396283333333329</v>
      </c>
      <c r="D3" s="6">
        <f t="shared" ref="D3:D10" si="4">(B3-C3)/B3</f>
        <v>0.73567057561513138</v>
      </c>
      <c r="E3" s="7">
        <f t="shared" si="0"/>
        <v>0.27587646585567427</v>
      </c>
      <c r="F3" s="3">
        <v>26.4</v>
      </c>
      <c r="G3" s="3">
        <v>13.9</v>
      </c>
      <c r="H3" s="3">
        <v>1025</v>
      </c>
      <c r="I3" s="3">
        <v>4</v>
      </c>
      <c r="J3" s="6">
        <f t="shared" ref="J3:J10" si="5">F3/G3</f>
        <v>1.8992805755395683</v>
      </c>
      <c r="K3" s="6">
        <v>0.75</v>
      </c>
      <c r="L3" s="6">
        <f t="shared" ref="L3:L10" si="6">B3+273</f>
        <v>301.52360591666667</v>
      </c>
      <c r="M3" s="6">
        <f t="shared" si="1"/>
        <v>20.983977583333335</v>
      </c>
      <c r="N3" s="6">
        <v>20</v>
      </c>
      <c r="O3" s="6">
        <f t="shared" si="2"/>
        <v>7666.8043790610545</v>
      </c>
      <c r="P3" s="6">
        <f t="shared" ref="P3:P10" si="7">O3/1000</f>
        <v>7.6668043790610545</v>
      </c>
      <c r="Q3" s="6">
        <f t="shared" si="3"/>
        <v>5653.1428067472743</v>
      </c>
      <c r="R3" s="6">
        <f t="shared" ref="R3:R10" si="8">Q3/1000</f>
        <v>5.6531428067472742</v>
      </c>
    </row>
    <row r="4" spans="1:22" x14ac:dyDescent="0.2">
      <c r="A4" s="3">
        <v>2014</v>
      </c>
      <c r="B4">
        <v>28.417279666666669</v>
      </c>
      <c r="C4">
        <v>7.4948883333333329</v>
      </c>
      <c r="D4" s="6">
        <f t="shared" si="4"/>
        <v>0.7362559533759736</v>
      </c>
      <c r="E4" s="7">
        <f t="shared" si="0"/>
        <v>0.2760959825159901</v>
      </c>
      <c r="F4" s="3">
        <v>26.4</v>
      </c>
      <c r="G4" s="3">
        <v>13.9</v>
      </c>
      <c r="H4" s="3">
        <v>1025</v>
      </c>
      <c r="I4" s="3">
        <v>4</v>
      </c>
      <c r="J4" s="6">
        <f t="shared" si="5"/>
        <v>1.8992805755395683</v>
      </c>
      <c r="K4" s="6">
        <v>0.75</v>
      </c>
      <c r="L4" s="6">
        <f t="shared" si="6"/>
        <v>301.41727966666667</v>
      </c>
      <c r="M4" s="6">
        <f t="shared" si="1"/>
        <v>20.922391333333337</v>
      </c>
      <c r="N4" s="6">
        <v>20</v>
      </c>
      <c r="O4" s="6">
        <f t="shared" si="2"/>
        <v>7624.5561839276252</v>
      </c>
      <c r="P4" s="6">
        <f t="shared" si="7"/>
        <v>7.6245561839276252</v>
      </c>
      <c r="Q4" s="6">
        <f t="shared" si="3"/>
        <v>5610.1842837786589</v>
      </c>
      <c r="R4" s="6">
        <f t="shared" si="8"/>
        <v>5.6101842837786586</v>
      </c>
    </row>
    <row r="5" spans="1:22" x14ac:dyDescent="0.2">
      <c r="A5" s="3">
        <v>2015</v>
      </c>
      <c r="B5">
        <v>28.189550416666673</v>
      </c>
      <c r="C5">
        <v>7.8446912499999994</v>
      </c>
      <c r="D5" s="6">
        <f t="shared" si="4"/>
        <v>0.72171634048615629</v>
      </c>
      <c r="E5" s="7">
        <f t="shared" si="0"/>
        <v>0.2706436276823086</v>
      </c>
      <c r="F5" s="3">
        <v>26.4</v>
      </c>
      <c r="G5" s="3">
        <v>13.9</v>
      </c>
      <c r="H5" s="3">
        <v>1025</v>
      </c>
      <c r="I5" s="3">
        <v>4</v>
      </c>
      <c r="J5" s="6">
        <f t="shared" si="5"/>
        <v>1.8992805755395683</v>
      </c>
      <c r="K5" s="6">
        <v>0.75</v>
      </c>
      <c r="L5" s="6">
        <f t="shared" si="6"/>
        <v>301.18955041666669</v>
      </c>
      <c r="M5" s="6">
        <f t="shared" si="1"/>
        <v>20.344859166666673</v>
      </c>
      <c r="N5" s="6">
        <v>20</v>
      </c>
      <c r="O5" s="6">
        <f t="shared" si="2"/>
        <v>7214.8872519969045</v>
      </c>
      <c r="P5" s="6">
        <f t="shared" si="7"/>
        <v>7.2148872519969043</v>
      </c>
      <c r="Q5" s="6">
        <f t="shared" si="3"/>
        <v>5198.9922863849852</v>
      </c>
      <c r="R5" s="6">
        <f t="shared" si="8"/>
        <v>5.1989922863849856</v>
      </c>
    </row>
    <row r="6" spans="1:22" x14ac:dyDescent="0.2">
      <c r="A6" s="3">
        <v>2016</v>
      </c>
      <c r="B6">
        <v>29.171513916666672</v>
      </c>
      <c r="C6">
        <v>7.6933194999999985</v>
      </c>
      <c r="D6" s="6">
        <f t="shared" si="4"/>
        <v>0.73627287490195892</v>
      </c>
      <c r="E6" s="7">
        <f t="shared" si="0"/>
        <v>0.27610232808823459</v>
      </c>
      <c r="F6" s="3">
        <v>26.4</v>
      </c>
      <c r="G6" s="3">
        <v>13.9</v>
      </c>
      <c r="H6" s="3">
        <v>1025</v>
      </c>
      <c r="I6" s="3">
        <v>4</v>
      </c>
      <c r="J6" s="6">
        <f t="shared" si="5"/>
        <v>1.8992805755395683</v>
      </c>
      <c r="K6" s="6">
        <v>0.75</v>
      </c>
      <c r="L6" s="6">
        <f t="shared" si="6"/>
        <v>302.1715139166667</v>
      </c>
      <c r="M6" s="6">
        <f t="shared" si="1"/>
        <v>21.478194416666675</v>
      </c>
      <c r="N6" s="6">
        <v>20</v>
      </c>
      <c r="O6" s="6">
        <f t="shared" si="2"/>
        <v>8014.973506509411</v>
      </c>
      <c r="P6" s="6">
        <f t="shared" si="7"/>
        <v>8.0149735065094116</v>
      </c>
      <c r="Q6" s="6">
        <f t="shared" si="3"/>
        <v>6005.6295729600652</v>
      </c>
      <c r="R6" s="6">
        <f t="shared" si="8"/>
        <v>6.0056295729600651</v>
      </c>
    </row>
    <row r="7" spans="1:22" x14ac:dyDescent="0.2">
      <c r="A7" s="3">
        <v>2017</v>
      </c>
      <c r="B7">
        <v>28.401104583333325</v>
      </c>
      <c r="C7">
        <v>7.4796289166666652</v>
      </c>
      <c r="D7" s="6">
        <f t="shared" si="4"/>
        <v>0.73664302757238709</v>
      </c>
      <c r="E7" s="7">
        <f t="shared" si="0"/>
        <v>0.27624113533964517</v>
      </c>
      <c r="F7" s="3">
        <v>26.4</v>
      </c>
      <c r="G7" s="3">
        <v>13.9</v>
      </c>
      <c r="H7" s="3">
        <v>1025</v>
      </c>
      <c r="I7" s="3">
        <v>4</v>
      </c>
      <c r="J7" s="6">
        <f t="shared" si="5"/>
        <v>1.8992805755395683</v>
      </c>
      <c r="K7" s="6">
        <v>0.75</v>
      </c>
      <c r="L7" s="6">
        <f t="shared" si="6"/>
        <v>301.40110458333334</v>
      </c>
      <c r="M7" s="6">
        <f t="shared" si="1"/>
        <v>20.921475666666659</v>
      </c>
      <c r="N7" s="6">
        <v>20</v>
      </c>
      <c r="O7" s="6">
        <f t="shared" si="2"/>
        <v>7624.2979683692565</v>
      </c>
      <c r="P7" s="6">
        <f t="shared" si="7"/>
        <v>7.6242979683692562</v>
      </c>
      <c r="Q7" s="6">
        <f t="shared" si="3"/>
        <v>5609.8179643253343</v>
      </c>
      <c r="R7" s="6">
        <f t="shared" si="8"/>
        <v>5.6098179643253339</v>
      </c>
    </row>
    <row r="8" spans="1:22" x14ac:dyDescent="0.2">
      <c r="A8" s="3">
        <v>2018</v>
      </c>
      <c r="B8">
        <v>28.22452475</v>
      </c>
      <c r="C8">
        <v>7.2396314166666675</v>
      </c>
      <c r="D8" s="6">
        <f t="shared" si="4"/>
        <v>0.74349855380056773</v>
      </c>
      <c r="E8" s="7">
        <f t="shared" si="0"/>
        <v>0.27881195767521288</v>
      </c>
      <c r="F8" s="3">
        <v>26.4</v>
      </c>
      <c r="G8" s="3">
        <v>13.9</v>
      </c>
      <c r="H8" s="3">
        <v>1025</v>
      </c>
      <c r="I8" s="3">
        <v>4</v>
      </c>
      <c r="J8" s="6">
        <f t="shared" si="5"/>
        <v>1.8992805755395683</v>
      </c>
      <c r="K8" s="6">
        <v>0.75</v>
      </c>
      <c r="L8" s="6">
        <f t="shared" si="6"/>
        <v>301.22452475</v>
      </c>
      <c r="M8" s="6">
        <f t="shared" si="1"/>
        <v>20.984893333333332</v>
      </c>
      <c r="N8" s="6">
        <v>20</v>
      </c>
      <c r="O8" s="6">
        <f t="shared" si="2"/>
        <v>7675.0864748634685</v>
      </c>
      <c r="P8" s="6">
        <f t="shared" si="7"/>
        <v>7.6750864748634688</v>
      </c>
      <c r="Q8" s="6">
        <f t="shared" si="3"/>
        <v>5659.4255691527169</v>
      </c>
      <c r="R8" s="6">
        <f t="shared" si="8"/>
        <v>5.6594255691527167</v>
      </c>
    </row>
    <row r="9" spans="1:22" x14ac:dyDescent="0.2">
      <c r="A9" s="3">
        <v>2019</v>
      </c>
      <c r="B9">
        <v>27.997711083333332</v>
      </c>
      <c r="C9">
        <v>7.4408704166666659</v>
      </c>
      <c r="D9" s="6">
        <f t="shared" si="4"/>
        <v>0.73423290230692762</v>
      </c>
      <c r="E9" s="7">
        <f t="shared" si="0"/>
        <v>0.27533733836509788</v>
      </c>
      <c r="F9" s="3">
        <v>26.4</v>
      </c>
      <c r="G9" s="3">
        <v>13.9</v>
      </c>
      <c r="H9" s="3">
        <v>1025</v>
      </c>
      <c r="I9" s="3">
        <v>4</v>
      </c>
      <c r="J9" s="6">
        <f t="shared" si="5"/>
        <v>1.8992805755395683</v>
      </c>
      <c r="K9" s="6">
        <v>0.75</v>
      </c>
      <c r="L9" s="6">
        <f t="shared" si="6"/>
        <v>300.99771108333334</v>
      </c>
      <c r="M9" s="6">
        <f t="shared" si="1"/>
        <v>20.556840666666666</v>
      </c>
      <c r="N9" s="6">
        <v>20</v>
      </c>
      <c r="O9" s="6">
        <f t="shared" si="2"/>
        <v>7370.7150123095062</v>
      </c>
      <c r="P9" s="6">
        <f t="shared" si="7"/>
        <v>7.370715012309506</v>
      </c>
      <c r="Q9" s="6">
        <f t="shared" si="3"/>
        <v>5353.5352264745979</v>
      </c>
      <c r="R9" s="6">
        <f t="shared" si="8"/>
        <v>5.3535352264745981</v>
      </c>
    </row>
    <row r="10" spans="1:22" x14ac:dyDescent="0.2">
      <c r="A10" s="3">
        <v>2020</v>
      </c>
      <c r="B10">
        <v>28.509164600000002</v>
      </c>
      <c r="C10">
        <v>7.4078862000000001</v>
      </c>
      <c r="D10" s="6">
        <f t="shared" si="4"/>
        <v>0.74015772457955509</v>
      </c>
      <c r="E10" s="7">
        <f t="shared" si="0"/>
        <v>0.27755914671733317</v>
      </c>
      <c r="F10" s="3">
        <v>26.4</v>
      </c>
      <c r="G10" s="3">
        <v>13.9</v>
      </c>
      <c r="H10" s="3">
        <v>1025</v>
      </c>
      <c r="I10" s="3">
        <v>4</v>
      </c>
      <c r="J10" s="6">
        <f t="shared" si="5"/>
        <v>1.8992805755395683</v>
      </c>
      <c r="K10" s="6">
        <v>0.75</v>
      </c>
      <c r="L10" s="6">
        <f t="shared" si="6"/>
        <v>301.50916460000002</v>
      </c>
      <c r="M10" s="6">
        <f t="shared" si="1"/>
        <v>21.101278400000002</v>
      </c>
      <c r="N10" s="6">
        <v>20</v>
      </c>
      <c r="O10" s="6">
        <f t="shared" si="2"/>
        <v>7753.1304379299108</v>
      </c>
      <c r="P10" s="6">
        <f t="shared" si="7"/>
        <v>7.7531304379299106</v>
      </c>
      <c r="Q10" s="6">
        <f t="shared" si="3"/>
        <v>5739.3724177205449</v>
      </c>
      <c r="R10" s="6">
        <f t="shared" si="8"/>
        <v>5.7393724177205447</v>
      </c>
    </row>
    <row r="11" spans="1:22" x14ac:dyDescent="0.2">
      <c r="A11" s="3"/>
      <c r="B11" s="2"/>
      <c r="C11" s="2"/>
      <c r="D11" s="6"/>
      <c r="E11" s="7"/>
      <c r="F11" s="3"/>
      <c r="G11" s="3"/>
      <c r="H11" s="3"/>
      <c r="I11" s="3"/>
      <c r="J11" s="6"/>
      <c r="K11" s="6"/>
      <c r="L11" s="6"/>
      <c r="M11" s="6"/>
      <c r="N11" s="6"/>
      <c r="O11" s="6"/>
      <c r="P11" s="6"/>
      <c r="Q11" s="6"/>
      <c r="R11" s="6"/>
    </row>
    <row r="12" spans="1:22" x14ac:dyDescent="0.2">
      <c r="A12" s="3"/>
      <c r="B12" s="2"/>
      <c r="C12" s="2"/>
      <c r="D12" s="6"/>
      <c r="E12" s="7"/>
      <c r="F12" s="3"/>
      <c r="G12" s="3"/>
      <c r="H12" s="3"/>
      <c r="I12" s="3"/>
      <c r="J12" s="6"/>
      <c r="K12" s="6"/>
      <c r="L12" s="6"/>
      <c r="M12" s="6"/>
      <c r="N12" s="6"/>
      <c r="O12" s="6"/>
      <c r="P12" s="6"/>
      <c r="Q12" s="6"/>
      <c r="R12" s="6"/>
    </row>
    <row r="13" spans="1:22" x14ac:dyDescent="0.2">
      <c r="A13" s="3"/>
      <c r="B13" s="2"/>
      <c r="C13" s="2"/>
      <c r="D13" s="6"/>
      <c r="E13" s="7"/>
      <c r="F13" s="3"/>
      <c r="G13" s="3"/>
      <c r="H13" s="3"/>
      <c r="I13" s="3"/>
      <c r="J13" s="6"/>
      <c r="K13" s="6"/>
      <c r="L13" s="6"/>
      <c r="M13" s="6"/>
      <c r="N13" s="6"/>
      <c r="O13" s="6"/>
      <c r="P13" s="6"/>
      <c r="Q13" s="6"/>
      <c r="R13" s="6"/>
    </row>
    <row r="15" spans="1:22" x14ac:dyDescent="0.2">
      <c r="A15" t="s">
        <v>18</v>
      </c>
      <c r="B15">
        <f>STDEV(B2:B13)</f>
        <v>0.33174393884030573</v>
      </c>
      <c r="C15">
        <f>STDEV(C2:C13)</f>
        <v>0.17957278283795056</v>
      </c>
      <c r="D15">
        <f>STDEV(D2:D13)</f>
        <v>6.0555931696491946E-3</v>
      </c>
      <c r="M15">
        <f>STDEV(M2:M13)</f>
        <v>0.31920795978207672</v>
      </c>
      <c r="P15">
        <f>STDEV(P2:P13)</f>
        <v>0.22507238215250358</v>
      </c>
      <c r="R15">
        <f>STDEV(R2:R13)</f>
        <v>0.2269385961392634</v>
      </c>
    </row>
    <row r="16" spans="1:22" x14ac:dyDescent="0.2">
      <c r="A16" t="s">
        <v>19</v>
      </c>
      <c r="B16">
        <f>AVERAGE(B2:B13)</f>
        <v>28.448906200925933</v>
      </c>
      <c r="C16">
        <f>AVERAGE(C2:C13)</f>
        <v>7.5352343601851839</v>
      </c>
      <c r="D16">
        <f>AVERAGE(D2:D13)</f>
        <v>0.73512112061041757</v>
      </c>
      <c r="M16">
        <f>AVERAGE(M2:M13)</f>
        <v>20.913671840740744</v>
      </c>
      <c r="P16">
        <f>AVERAGE(P2:P13)</f>
        <v>7.6187952942987982</v>
      </c>
      <c r="R16">
        <f>AVERAGE(R2:R13)</f>
        <v>5.604632565946897</v>
      </c>
    </row>
    <row r="17" spans="1:18" x14ac:dyDescent="0.2">
      <c r="A17" t="s">
        <v>20</v>
      </c>
      <c r="B17">
        <f>MAX(B2:B13)</f>
        <v>29.171513916666672</v>
      </c>
      <c r="C17">
        <f>MAX(C2:C13)</f>
        <v>7.8446912499999994</v>
      </c>
      <c r="D17">
        <f>MAX(D2:D13)</f>
        <v>0.74349855380056773</v>
      </c>
      <c r="M17">
        <f>MAX(M2:M13)</f>
        <v>21.478194416666675</v>
      </c>
      <c r="P17">
        <f>MAX(P2:P13)</f>
        <v>8.0149735065094116</v>
      </c>
      <c r="R17">
        <f>MAX(R2:R13)</f>
        <v>6.0056295729600651</v>
      </c>
    </row>
    <row r="18" spans="1:18" x14ac:dyDescent="0.2">
      <c r="A18" t="s">
        <v>21</v>
      </c>
      <c r="B18">
        <f>MIN(B2:B13)</f>
        <v>27.997711083333332</v>
      </c>
      <c r="C18">
        <f>MIN(C2:C13)</f>
        <v>7.2396314166666675</v>
      </c>
      <c r="D18">
        <f>MIN(D2:D13)</f>
        <v>0.72171634048615629</v>
      </c>
      <c r="M18">
        <f>MIN(M2:M13)</f>
        <v>20.344859166666673</v>
      </c>
      <c r="P18">
        <f>MIN(P2:P13)</f>
        <v>7.2148872519969043</v>
      </c>
      <c r="R18">
        <f>MIN(R2:R13)</f>
        <v>5.1989922863849856</v>
      </c>
    </row>
    <row r="21" spans="1:18" x14ac:dyDescent="0.2">
      <c r="A21" t="s">
        <v>22</v>
      </c>
      <c r="B21">
        <f>AVERAGE(B13,B2:B3)</f>
        <v>28.564653395833332</v>
      </c>
      <c r="C21">
        <f>AVERAGE(C13,C2:C3)</f>
        <v>7.6080966041666667</v>
      </c>
      <c r="D21">
        <f>AVERAGE(D13,D2:D3)</f>
        <v>0.73365635423511566</v>
      </c>
      <c r="M21">
        <f>AVERAGE(M13,M2:M3)</f>
        <v>20.956556791666667</v>
      </c>
      <c r="O21">
        <f>AVERAGE(O13,O2:O3)</f>
        <v>7645.7554063915495</v>
      </c>
      <c r="P21">
        <f>AVERAGE(P13,P2:P3)</f>
        <v>7.6457554063915492</v>
      </c>
      <c r="R21">
        <f>AVERAGE(R13,R2:R3)</f>
        <v>5.6323678863625855</v>
      </c>
    </row>
    <row r="22" spans="1:18" x14ac:dyDescent="0.2">
      <c r="A22" t="s">
        <v>23</v>
      </c>
      <c r="B22">
        <f>AVERAGE(B4:B6)</f>
        <v>28.592781333333338</v>
      </c>
      <c r="C22">
        <f>AVERAGE(C4:C6)</f>
        <v>7.6776330277777767</v>
      </c>
      <c r="D22">
        <f>AVERAGE(D4:D6)</f>
        <v>0.73141505625469627</v>
      </c>
      <c r="M22">
        <f>AVERAGE(M4:M6)</f>
        <v>20.915148305555562</v>
      </c>
      <c r="O22">
        <f>AVERAGE(O4:O6)</f>
        <v>7618.1389808113136</v>
      </c>
      <c r="P22">
        <f>AVERAGE(P4:P6)</f>
        <v>7.618138980811314</v>
      </c>
      <c r="R22">
        <f>AVERAGE(R4:R6)</f>
        <v>5.6049353810412361</v>
      </c>
    </row>
    <row r="23" spans="1:18" x14ac:dyDescent="0.2">
      <c r="A23" t="s">
        <v>24</v>
      </c>
      <c r="B23">
        <f>AVERAGE(B7:B9)</f>
        <v>28.207780138888882</v>
      </c>
      <c r="C23">
        <f>AVERAGE(C7:C9)</f>
        <v>7.3867102500000001</v>
      </c>
      <c r="D23">
        <f>AVERAGE(D7:D9)</f>
        <v>0.73812482789329403</v>
      </c>
      <c r="M23">
        <f>AVERAGE(M7:M9)</f>
        <v>20.821069888888886</v>
      </c>
      <c r="O23">
        <f>AVERAGE(O7:O9)</f>
        <v>7556.6998185140765</v>
      </c>
      <c r="P23">
        <f>AVERAGE(P7:P9)</f>
        <v>7.556699818514077</v>
      </c>
      <c r="R23">
        <f>AVERAGE(R7:R9)</f>
        <v>5.5409262533175498</v>
      </c>
    </row>
    <row r="24" spans="1:18" x14ac:dyDescent="0.2">
      <c r="A24" t="s">
        <v>25</v>
      </c>
      <c r="B24">
        <f>AVERAGE(B10:B12)</f>
        <v>28.509164600000002</v>
      </c>
      <c r="C24">
        <f>AVERAGE(C10:C12)</f>
        <v>7.4078862000000001</v>
      </c>
      <c r="D24">
        <f>AVERAGE(D10:D12)</f>
        <v>0.74015772457955509</v>
      </c>
      <c r="M24">
        <f>AVERAGE(M10:M12)</f>
        <v>21.101278400000002</v>
      </c>
      <c r="O24">
        <f>AVERAGE(O10:O12)</f>
        <v>7753.1304379299108</v>
      </c>
      <c r="P24">
        <f>AVERAGE(P10:P12)</f>
        <v>7.7531304379299106</v>
      </c>
      <c r="R24">
        <f>AVERAGE(R10:R12)</f>
        <v>5.7393724177205447</v>
      </c>
    </row>
    <row r="26" spans="1:18" x14ac:dyDescent="0.2">
      <c r="A26" t="s">
        <v>18</v>
      </c>
      <c r="B26">
        <f>STDEV(B21:B24)</f>
        <v>0.17731304240180526</v>
      </c>
      <c r="C26">
        <f>STDEV(C21:C24)</f>
        <v>0.144850288384515</v>
      </c>
      <c r="D26">
        <f>STDEV(D21:D24)</f>
        <v>4.0088074249504495E-3</v>
      </c>
      <c r="M26">
        <f>STDEV(M21:M24)</f>
        <v>0.11655745282350037</v>
      </c>
      <c r="O26">
        <f>STDEV(O21:O24)</f>
        <v>82.05964014807148</v>
      </c>
      <c r="P26">
        <f>STDEV(P21:P24)</f>
        <v>8.2059640148071142E-2</v>
      </c>
      <c r="R26">
        <f>STDEV(R21:R24)</f>
        <v>8.2722150279619155E-2</v>
      </c>
    </row>
    <row r="27" spans="1:18" x14ac:dyDescent="0.2">
      <c r="A27" t="s">
        <v>19</v>
      </c>
      <c r="B27">
        <f>AVERAGE(B21:B24)</f>
        <v>28.468594867013888</v>
      </c>
      <c r="C27">
        <f>AVERAGE(C21:C24)</f>
        <v>7.5200815204861104</v>
      </c>
      <c r="D27">
        <f>AVERAGE(D21:D24)</f>
        <v>0.73583849074066521</v>
      </c>
      <c r="M27">
        <f>AVERAGE(M21:M24)</f>
        <v>20.948513346527779</v>
      </c>
      <c r="O27">
        <f>AVERAGE(O21:O24)</f>
        <v>7643.4311609117121</v>
      </c>
      <c r="P27">
        <f>AVERAGE(P21:P24)</f>
        <v>7.6434311609117129</v>
      </c>
      <c r="R27">
        <f>AVERAGE(R21:R24)</f>
        <v>5.6294004846104793</v>
      </c>
    </row>
    <row r="28" spans="1:18" x14ac:dyDescent="0.2">
      <c r="A28" t="s">
        <v>20</v>
      </c>
      <c r="B28">
        <f>MAX(B21:B24)</f>
        <v>28.592781333333338</v>
      </c>
      <c r="C28">
        <f>MAX(C21:C24)</f>
        <v>7.6776330277777767</v>
      </c>
      <c r="D28">
        <f>MAX(D21:D24)</f>
        <v>0.74015772457955509</v>
      </c>
      <c r="M28">
        <f>MAX(M21:M24)</f>
        <v>21.101278400000002</v>
      </c>
      <c r="O28">
        <f>MAX(O21:O24)</f>
        <v>7753.1304379299108</v>
      </c>
      <c r="P28">
        <f>MAX(P21:P24)</f>
        <v>7.7531304379299106</v>
      </c>
      <c r="R28">
        <f>MAX(R21:R24)</f>
        <v>5.7393724177205447</v>
      </c>
    </row>
    <row r="29" spans="1:18" x14ac:dyDescent="0.2">
      <c r="A29" t="s">
        <v>21</v>
      </c>
      <c r="B29">
        <f>MIN(B21:B24)</f>
        <v>28.207780138888882</v>
      </c>
      <c r="C29">
        <f>MIN(C21:C24)</f>
        <v>7.3867102500000001</v>
      </c>
      <c r="D29">
        <f>MIN(D21:D24)</f>
        <v>0.73141505625469627</v>
      </c>
      <c r="M29">
        <f>MIN(M21:M24)</f>
        <v>20.821069888888886</v>
      </c>
      <c r="O29">
        <f>MIN(O21:O24)</f>
        <v>7556.6998185140765</v>
      </c>
      <c r="P29">
        <f>MIN(P21:P24)</f>
        <v>7.556699818514077</v>
      </c>
      <c r="R29">
        <f>MIN(R21:R24)</f>
        <v>5.5409262533175498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CF3F-A0FC-42F2-B3DF-6B7871353CF6}">
  <dimension ref="A1:V29"/>
  <sheetViews>
    <sheetView topLeftCell="A2" workbookViewId="0">
      <selection activeCell="J42" sqref="J42"/>
    </sheetView>
  </sheetViews>
  <sheetFormatPr baseColWidth="10" defaultColWidth="8.83203125" defaultRowHeight="15" x14ac:dyDescent="0.2"/>
  <cols>
    <col min="3" max="5" width="9.1640625" customWidth="1"/>
    <col min="10" max="11" width="9.5" bestFit="1" customWidth="1"/>
    <col min="12" max="12" width="11.5" bestFit="1" customWidth="1"/>
    <col min="13" max="14" width="10.5" bestFit="1" customWidth="1"/>
    <col min="15" max="15" width="13.6640625" bestFit="1" customWidth="1"/>
    <col min="16" max="16" width="10.5" bestFit="1" customWidth="1"/>
    <col min="17" max="17" width="12.5" bestFit="1" customWidth="1"/>
    <col min="18" max="18" width="9.5" bestFit="1" customWidth="1"/>
  </cols>
  <sheetData>
    <row r="1" spans="1:22" ht="18.5" customHeight="1" x14ac:dyDescent="0.2">
      <c r="A1" s="3" t="s">
        <v>0</v>
      </c>
      <c r="B1" s="3" t="s">
        <v>16</v>
      </c>
      <c r="C1" s="3" t="s">
        <v>17</v>
      </c>
      <c r="D1" s="3" t="s">
        <v>14</v>
      </c>
      <c r="E1" s="3" t="s">
        <v>15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12</v>
      </c>
      <c r="M1" s="5" t="s">
        <v>11</v>
      </c>
      <c r="N1" s="3" t="s">
        <v>10</v>
      </c>
      <c r="O1" s="3" t="s">
        <v>9</v>
      </c>
      <c r="P1" s="3" t="s">
        <v>1</v>
      </c>
      <c r="Q1" s="3" t="s">
        <v>13</v>
      </c>
      <c r="R1" s="3" t="s">
        <v>2</v>
      </c>
      <c r="S1" s="1"/>
      <c r="T1" s="1"/>
      <c r="U1" s="1"/>
      <c r="V1" s="1"/>
    </row>
    <row r="2" spans="1:22" ht="15.5" customHeight="1" x14ac:dyDescent="0.2">
      <c r="A2" s="3">
        <v>2012</v>
      </c>
      <c r="B2">
        <v>28.593798750000001</v>
      </c>
      <c r="C2">
        <v>5.1251871250000001</v>
      </c>
      <c r="D2" s="6">
        <f>(B2-C2)/B2</f>
        <v>0.82075878865168272</v>
      </c>
      <c r="E2" s="7">
        <f t="shared" ref="E2:E10" si="0">K2*(M2/(2*B2))</f>
        <v>0.30778454574438102</v>
      </c>
      <c r="F2" s="3">
        <v>26.4</v>
      </c>
      <c r="G2" s="3">
        <v>13.9</v>
      </c>
      <c r="H2" s="3">
        <v>1025</v>
      </c>
      <c r="I2" s="3">
        <v>4</v>
      </c>
      <c r="J2" s="6">
        <f>F2/G2</f>
        <v>1.8992805755395683</v>
      </c>
      <c r="K2" s="6">
        <v>0.75</v>
      </c>
      <c r="L2" s="6">
        <f>B2+273</f>
        <v>301.59379875000002</v>
      </c>
      <c r="M2" s="6">
        <f t="shared" ref="M2:M10" si="1">B2-C2</f>
        <v>23.468611625000001</v>
      </c>
      <c r="N2" s="6">
        <v>20</v>
      </c>
      <c r="O2" s="6">
        <f t="shared" ref="O2:O10" si="2">((G2*H2*I2*3*J2*K2)*M2^2)/(16*(1+J2)*L2)</f>
        <v>9587.6564040627454</v>
      </c>
      <c r="P2" s="6">
        <f>O2/1000</f>
        <v>9.587656404062745</v>
      </c>
      <c r="Q2" s="6">
        <f t="shared" ref="Q2:Q10" si="3">((G2*H2*I2*K2)/(8*L2))*((3*J2*(M2^2))/(2*(1+J2))-(0.18*N2^2)-0.12*((J2/2)^2.75)*(N2^2))</f>
        <v>7574.4634906263045</v>
      </c>
      <c r="R2" s="6">
        <f>Q2/1000</f>
        <v>7.5744634906263046</v>
      </c>
    </row>
    <row r="3" spans="1:22" x14ac:dyDescent="0.2">
      <c r="A3" s="3">
        <v>2013</v>
      </c>
      <c r="B3">
        <v>28.552232416666669</v>
      </c>
      <c r="C3">
        <v>5.1453290833333334</v>
      </c>
      <c r="D3" s="6">
        <f t="shared" ref="D3:D10" si="4">(B3-C3)/B3</f>
        <v>0.81979240683366417</v>
      </c>
      <c r="E3" s="7">
        <f t="shared" si="0"/>
        <v>0.30742215256262406</v>
      </c>
      <c r="F3" s="3">
        <v>26.4</v>
      </c>
      <c r="G3" s="3">
        <v>13.9</v>
      </c>
      <c r="H3" s="3">
        <v>1025</v>
      </c>
      <c r="I3" s="3">
        <v>4</v>
      </c>
      <c r="J3" s="6">
        <f t="shared" ref="J3:J10" si="5">F3/G3</f>
        <v>1.8992805755395683</v>
      </c>
      <c r="K3" s="6">
        <v>0.75</v>
      </c>
      <c r="L3" s="6">
        <f t="shared" ref="L3:L10" si="6">B3+273</f>
        <v>301.5522324166667</v>
      </c>
      <c r="M3" s="6">
        <f t="shared" si="1"/>
        <v>23.406903333333336</v>
      </c>
      <c r="N3" s="6">
        <v>20</v>
      </c>
      <c r="O3" s="6">
        <f t="shared" si="2"/>
        <v>9538.6178185796307</v>
      </c>
      <c r="P3" s="6">
        <f t="shared" ref="P3:P10" si="7">O3/1000</f>
        <v>9.5386178185796311</v>
      </c>
      <c r="Q3" s="6">
        <f t="shared" si="3"/>
        <v>7525.1474041376969</v>
      </c>
      <c r="R3" s="6">
        <f t="shared" ref="R3:R10" si="8">Q3/1000</f>
        <v>7.5251474041376971</v>
      </c>
    </row>
    <row r="4" spans="1:22" x14ac:dyDescent="0.2">
      <c r="A4" s="3">
        <v>2014</v>
      </c>
      <c r="B4">
        <v>28.418988583333331</v>
      </c>
      <c r="C4">
        <v>5.1976989999999992</v>
      </c>
      <c r="D4" s="6">
        <f t="shared" si="4"/>
        <v>0.81710471557568887</v>
      </c>
      <c r="E4" s="7">
        <f t="shared" si="0"/>
        <v>0.30641426834088331</v>
      </c>
      <c r="F4" s="3">
        <v>26.4</v>
      </c>
      <c r="G4" s="3">
        <v>13.9</v>
      </c>
      <c r="H4" s="3">
        <v>1025</v>
      </c>
      <c r="I4" s="3">
        <v>4</v>
      </c>
      <c r="J4" s="6">
        <f t="shared" si="5"/>
        <v>1.8992805755395683</v>
      </c>
      <c r="K4" s="6">
        <v>0.75</v>
      </c>
      <c r="L4" s="6">
        <f t="shared" si="6"/>
        <v>301.41898858333332</v>
      </c>
      <c r="M4" s="6">
        <f t="shared" si="1"/>
        <v>23.221289583333331</v>
      </c>
      <c r="N4" s="6">
        <v>20</v>
      </c>
      <c r="O4" s="6">
        <f t="shared" si="2"/>
        <v>9392.0875820790516</v>
      </c>
      <c r="P4" s="6">
        <f t="shared" si="7"/>
        <v>9.3920875820790517</v>
      </c>
      <c r="Q4" s="6">
        <f t="shared" si="3"/>
        <v>7377.7271025566661</v>
      </c>
      <c r="R4" s="6">
        <f t="shared" si="8"/>
        <v>7.3777271025566664</v>
      </c>
    </row>
    <row r="5" spans="1:22" x14ac:dyDescent="0.2">
      <c r="A5" s="3">
        <v>2015</v>
      </c>
      <c r="B5">
        <v>28.207922583333339</v>
      </c>
      <c r="C5">
        <v>5.271492583333333</v>
      </c>
      <c r="D5" s="6">
        <f t="shared" si="4"/>
        <v>0.81312014141558953</v>
      </c>
      <c r="E5" s="7">
        <f t="shared" si="0"/>
        <v>0.30492005303084607</v>
      </c>
      <c r="F5" s="3">
        <v>26.4</v>
      </c>
      <c r="G5" s="3">
        <v>13.9</v>
      </c>
      <c r="H5" s="3">
        <v>1025</v>
      </c>
      <c r="I5" s="3">
        <v>4</v>
      </c>
      <c r="J5" s="6">
        <f t="shared" si="5"/>
        <v>1.8992805755395683</v>
      </c>
      <c r="K5" s="6">
        <v>0.75</v>
      </c>
      <c r="L5" s="6">
        <f t="shared" si="6"/>
        <v>301.20792258333336</v>
      </c>
      <c r="M5" s="6">
        <f t="shared" si="1"/>
        <v>22.936430000000005</v>
      </c>
      <c r="N5" s="6">
        <v>20</v>
      </c>
      <c r="O5" s="6">
        <f t="shared" si="2"/>
        <v>9169.4930618244198</v>
      </c>
      <c r="P5" s="6">
        <f t="shared" si="7"/>
        <v>9.1694930618244204</v>
      </c>
      <c r="Q5" s="6">
        <f t="shared" si="3"/>
        <v>7153.7210556551772</v>
      </c>
      <c r="R5" s="6">
        <f t="shared" si="8"/>
        <v>7.1537210556551774</v>
      </c>
    </row>
    <row r="6" spans="1:22" x14ac:dyDescent="0.2">
      <c r="A6" s="3">
        <v>2016</v>
      </c>
      <c r="B6">
        <v>29.202704083333334</v>
      </c>
      <c r="C6">
        <v>5.309091500000001</v>
      </c>
      <c r="D6" s="6">
        <f t="shared" si="4"/>
        <v>0.81819863376864388</v>
      </c>
      <c r="E6" s="7">
        <f t="shared" si="0"/>
        <v>0.30682448766324144</v>
      </c>
      <c r="F6" s="3">
        <v>26.4</v>
      </c>
      <c r="G6" s="3">
        <v>13.9</v>
      </c>
      <c r="H6" s="3">
        <v>1025</v>
      </c>
      <c r="I6" s="3">
        <v>4</v>
      </c>
      <c r="J6" s="6">
        <f t="shared" si="5"/>
        <v>1.8992805755395683</v>
      </c>
      <c r="K6" s="6">
        <v>0.75</v>
      </c>
      <c r="L6" s="6">
        <f t="shared" si="6"/>
        <v>302.20270408333334</v>
      </c>
      <c r="M6" s="6">
        <f t="shared" si="1"/>
        <v>23.893612583333333</v>
      </c>
      <c r="N6" s="6">
        <v>20</v>
      </c>
      <c r="O6" s="6">
        <f t="shared" si="2"/>
        <v>9918.02873989203</v>
      </c>
      <c r="P6" s="6">
        <f t="shared" si="7"/>
        <v>9.9180287398920299</v>
      </c>
      <c r="Q6" s="6">
        <f t="shared" si="3"/>
        <v>7908.8921895703334</v>
      </c>
      <c r="R6" s="6">
        <f t="shared" si="8"/>
        <v>7.9088921895703335</v>
      </c>
    </row>
    <row r="7" spans="1:22" x14ac:dyDescent="0.2">
      <c r="A7" s="3">
        <v>2017</v>
      </c>
      <c r="B7">
        <v>28.435163499999998</v>
      </c>
      <c r="C7">
        <v>5.195989833333333</v>
      </c>
      <c r="D7" s="6">
        <f t="shared" si="4"/>
        <v>0.81726886032030965</v>
      </c>
      <c r="E7" s="7">
        <f t="shared" si="0"/>
        <v>0.30647582262011613</v>
      </c>
      <c r="F7" s="3">
        <v>26.4</v>
      </c>
      <c r="G7" s="3">
        <v>13.9</v>
      </c>
      <c r="H7" s="3">
        <v>1025</v>
      </c>
      <c r="I7" s="3">
        <v>4</v>
      </c>
      <c r="J7" s="6">
        <f t="shared" si="5"/>
        <v>1.8992805755395683</v>
      </c>
      <c r="K7" s="6">
        <v>0.75</v>
      </c>
      <c r="L7" s="6">
        <f t="shared" si="6"/>
        <v>301.43516349999999</v>
      </c>
      <c r="M7" s="6">
        <f t="shared" si="1"/>
        <v>23.239173666666666</v>
      </c>
      <c r="N7" s="6">
        <v>20</v>
      </c>
      <c r="O7" s="6">
        <f t="shared" si="2"/>
        <v>9406.0551999585732</v>
      </c>
      <c r="P7" s="6">
        <f t="shared" si="7"/>
        <v>9.4060551999585726</v>
      </c>
      <c r="Q7" s="6">
        <f t="shared" si="3"/>
        <v>7391.8028103899742</v>
      </c>
      <c r="R7" s="6">
        <f t="shared" si="8"/>
        <v>7.391802810389974</v>
      </c>
    </row>
    <row r="8" spans="1:22" x14ac:dyDescent="0.2">
      <c r="A8" s="3">
        <v>2018</v>
      </c>
      <c r="B8">
        <v>28.245521249999996</v>
      </c>
      <c r="C8">
        <v>5.1658375833333343</v>
      </c>
      <c r="D8" s="6">
        <f t="shared" si="4"/>
        <v>0.81710949719742432</v>
      </c>
      <c r="E8" s="7">
        <f t="shared" si="0"/>
        <v>0.30641606144903411</v>
      </c>
      <c r="F8" s="3">
        <v>26.4</v>
      </c>
      <c r="G8" s="3">
        <v>13.9</v>
      </c>
      <c r="H8" s="3">
        <v>1025</v>
      </c>
      <c r="I8" s="3">
        <v>4</v>
      </c>
      <c r="J8" s="6">
        <f t="shared" si="5"/>
        <v>1.8992805755395683</v>
      </c>
      <c r="K8" s="6">
        <v>0.75</v>
      </c>
      <c r="L8" s="6">
        <f t="shared" si="6"/>
        <v>301.24552125000002</v>
      </c>
      <c r="M8" s="6">
        <f t="shared" si="1"/>
        <v>23.079683666666661</v>
      </c>
      <c r="N8" s="6">
        <v>20</v>
      </c>
      <c r="O8" s="6">
        <f t="shared" si="2"/>
        <v>9283.2314496319887</v>
      </c>
      <c r="P8" s="6">
        <f t="shared" si="7"/>
        <v>9.2832314496319892</v>
      </c>
      <c r="Q8" s="6">
        <f t="shared" si="3"/>
        <v>7267.7110333931823</v>
      </c>
      <c r="R8" s="6">
        <f t="shared" si="8"/>
        <v>7.2677110333931827</v>
      </c>
    </row>
    <row r="9" spans="1:22" x14ac:dyDescent="0.2">
      <c r="A9" s="3">
        <v>2019</v>
      </c>
      <c r="B9">
        <v>28.029999749999998</v>
      </c>
      <c r="C9">
        <v>5.081484333333333</v>
      </c>
      <c r="D9" s="6">
        <f t="shared" si="4"/>
        <v>0.81871265149285877</v>
      </c>
      <c r="E9" s="7">
        <f t="shared" si="0"/>
        <v>0.30701724430982202</v>
      </c>
      <c r="F9" s="3">
        <v>26.4</v>
      </c>
      <c r="G9" s="3">
        <v>13.9</v>
      </c>
      <c r="H9" s="3">
        <v>1025</v>
      </c>
      <c r="I9" s="3">
        <v>4</v>
      </c>
      <c r="J9" s="6">
        <f t="shared" si="5"/>
        <v>1.8992805755395683</v>
      </c>
      <c r="K9" s="6">
        <v>0.75</v>
      </c>
      <c r="L9" s="6">
        <f t="shared" si="6"/>
        <v>301.02999975</v>
      </c>
      <c r="M9" s="6">
        <f t="shared" si="1"/>
        <v>22.948515416666666</v>
      </c>
      <c r="N9" s="6">
        <v>20</v>
      </c>
      <c r="O9" s="6">
        <f t="shared" si="2"/>
        <v>9184.5839014122375</v>
      </c>
      <c r="P9" s="6">
        <f t="shared" si="7"/>
        <v>9.1845839014122372</v>
      </c>
      <c r="Q9" s="6">
        <f t="shared" si="3"/>
        <v>7167.6204795469203</v>
      </c>
      <c r="R9" s="6">
        <f t="shared" si="8"/>
        <v>7.1676204795469198</v>
      </c>
    </row>
    <row r="10" spans="1:22" x14ac:dyDescent="0.2">
      <c r="A10" s="3">
        <v>2020</v>
      </c>
      <c r="B10">
        <v>28.695352200000002</v>
      </c>
      <c r="C10">
        <v>5.0091312000000006</v>
      </c>
      <c r="D10" s="6">
        <f t="shared" si="4"/>
        <v>0.82543754246027345</v>
      </c>
      <c r="E10" s="7">
        <f t="shared" si="0"/>
        <v>0.30953907842260253</v>
      </c>
      <c r="F10" s="3">
        <v>26.4</v>
      </c>
      <c r="G10" s="3">
        <v>13.9</v>
      </c>
      <c r="H10" s="3">
        <v>1025</v>
      </c>
      <c r="I10" s="3">
        <v>4</v>
      </c>
      <c r="J10" s="6">
        <f t="shared" si="5"/>
        <v>1.8992805755395683</v>
      </c>
      <c r="K10" s="6">
        <v>0.75</v>
      </c>
      <c r="L10" s="6">
        <f t="shared" si="6"/>
        <v>301.6953522</v>
      </c>
      <c r="M10" s="6">
        <f t="shared" si="1"/>
        <v>23.686221000000003</v>
      </c>
      <c r="N10" s="6">
        <v>20</v>
      </c>
      <c r="O10" s="6">
        <f t="shared" si="2"/>
        <v>9762.9936679801503</v>
      </c>
      <c r="P10" s="6">
        <f t="shared" si="7"/>
        <v>9.762993667980151</v>
      </c>
      <c r="Q10" s="6">
        <f t="shared" si="3"/>
        <v>7750.478413925548</v>
      </c>
      <c r="R10" s="6">
        <f t="shared" si="8"/>
        <v>7.7504784139255483</v>
      </c>
    </row>
    <row r="11" spans="1:22" x14ac:dyDescent="0.2">
      <c r="A11" s="3"/>
      <c r="B11" s="2"/>
      <c r="C11" s="2"/>
      <c r="D11" s="6"/>
      <c r="E11" s="7"/>
      <c r="F11" s="3"/>
      <c r="G11" s="3"/>
      <c r="H11" s="3"/>
      <c r="I11" s="3"/>
      <c r="J11" s="6"/>
      <c r="K11" s="6"/>
      <c r="L11" s="6"/>
      <c r="M11" s="6"/>
      <c r="N11" s="6"/>
      <c r="O11" s="6"/>
      <c r="P11" s="6"/>
      <c r="Q11" s="6"/>
      <c r="R11" s="6"/>
    </row>
    <row r="12" spans="1:22" x14ac:dyDescent="0.2">
      <c r="A12" s="3"/>
      <c r="B12" s="2"/>
      <c r="C12" s="2"/>
      <c r="D12" s="6"/>
      <c r="E12" s="7"/>
      <c r="F12" s="3"/>
      <c r="G12" s="3"/>
      <c r="H12" s="3"/>
      <c r="I12" s="3"/>
      <c r="J12" s="6"/>
      <c r="K12" s="6"/>
      <c r="L12" s="6"/>
      <c r="M12" s="6"/>
      <c r="N12" s="6"/>
      <c r="O12" s="6"/>
      <c r="P12" s="6"/>
      <c r="Q12" s="6"/>
      <c r="R12" s="6"/>
    </row>
    <row r="13" spans="1:22" x14ac:dyDescent="0.2">
      <c r="A13" s="3"/>
      <c r="B13" s="2"/>
      <c r="C13" s="2"/>
      <c r="D13" s="6"/>
      <c r="E13" s="7"/>
      <c r="F13" s="3"/>
      <c r="G13" s="3"/>
      <c r="H13" s="3"/>
      <c r="I13" s="3"/>
      <c r="J13" s="6"/>
      <c r="K13" s="6"/>
      <c r="L13" s="6"/>
      <c r="M13" s="6"/>
      <c r="N13" s="6"/>
      <c r="O13" s="6"/>
      <c r="P13" s="6"/>
      <c r="Q13" s="6"/>
      <c r="R13" s="6"/>
    </row>
    <row r="15" spans="1:22" x14ac:dyDescent="0.2">
      <c r="A15" t="s">
        <v>18</v>
      </c>
      <c r="B15">
        <f>STDEV(B2:B13)</f>
        <v>0.33979074771614065</v>
      </c>
      <c r="C15">
        <f>STDEV(C2:C13)</f>
        <v>9.1751003874857767E-2</v>
      </c>
      <c r="D15">
        <f>STDEV(D2:D13)</f>
        <v>3.3403788603821533E-3</v>
      </c>
      <c r="M15">
        <f>STDEV(M2:M13)</f>
        <v>0.32633229279599202</v>
      </c>
      <c r="P15">
        <f>STDEV(P2:P13)</f>
        <v>0.2554204774239931</v>
      </c>
      <c r="R15">
        <f>STDEV(R2:R13)</f>
        <v>0.25759934004740553</v>
      </c>
    </row>
    <row r="16" spans="1:22" x14ac:dyDescent="0.2">
      <c r="A16" t="s">
        <v>19</v>
      </c>
      <c r="B16">
        <f>AVERAGE(B2:B13)</f>
        <v>28.486853679629625</v>
      </c>
      <c r="C16">
        <f>AVERAGE(C2:C13)</f>
        <v>5.1668046935185181</v>
      </c>
      <c r="D16">
        <f>AVERAGE(D2:D13)</f>
        <v>0.8186114708573482</v>
      </c>
      <c r="M16">
        <f>AVERAGE(M2:M13)</f>
        <v>23.320048986111107</v>
      </c>
      <c r="P16">
        <f>AVERAGE(P2:P13)</f>
        <v>9.4714164250467601</v>
      </c>
      <c r="R16">
        <f>AVERAGE(R2:R13)</f>
        <v>7.4575071088668672</v>
      </c>
    </row>
    <row r="17" spans="1:18" x14ac:dyDescent="0.2">
      <c r="A17" t="s">
        <v>20</v>
      </c>
      <c r="B17">
        <f>MAX(B2:B13)</f>
        <v>29.202704083333334</v>
      </c>
      <c r="C17">
        <f>MAX(C2:C13)</f>
        <v>5.309091500000001</v>
      </c>
      <c r="D17">
        <f>MAX(D2:D13)</f>
        <v>0.82543754246027345</v>
      </c>
      <c r="M17">
        <f>MAX(M2:M13)</f>
        <v>23.893612583333333</v>
      </c>
      <c r="P17">
        <f>MAX(P2:P13)</f>
        <v>9.9180287398920299</v>
      </c>
      <c r="R17">
        <f>MAX(R2:R13)</f>
        <v>7.9088921895703335</v>
      </c>
    </row>
    <row r="18" spans="1:18" x14ac:dyDescent="0.2">
      <c r="A18" t="s">
        <v>21</v>
      </c>
      <c r="B18">
        <f>MIN(B2:B13)</f>
        <v>28.029999749999998</v>
      </c>
      <c r="C18">
        <f>MIN(C2:C13)</f>
        <v>5.0091312000000006</v>
      </c>
      <c r="D18">
        <f>MIN(D2:D13)</f>
        <v>0.81312014141558953</v>
      </c>
      <c r="M18">
        <f>MIN(M2:M13)</f>
        <v>22.936430000000005</v>
      </c>
      <c r="P18">
        <f>MIN(P2:P13)</f>
        <v>9.1694930618244204</v>
      </c>
      <c r="R18">
        <f>MIN(R2:R13)</f>
        <v>7.1537210556551774</v>
      </c>
    </row>
    <row r="21" spans="1:18" x14ac:dyDescent="0.2">
      <c r="A21" t="s">
        <v>22</v>
      </c>
      <c r="B21">
        <f>AVERAGE(B13,B2:B3)</f>
        <v>28.573015583333337</v>
      </c>
      <c r="C21">
        <f>AVERAGE(C13,C2:C3)</f>
        <v>5.1352581041666667</v>
      </c>
      <c r="D21">
        <f>AVERAGE(D13,D2:D3)</f>
        <v>0.82027559774267345</v>
      </c>
      <c r="M21">
        <f>AVERAGE(M13,M2:M3)</f>
        <v>23.43775747916667</v>
      </c>
      <c r="O21">
        <f>AVERAGE(O13,O2:O3)</f>
        <v>9563.1371113211881</v>
      </c>
      <c r="P21">
        <f>AVERAGE(P13,P2:P3)</f>
        <v>9.563137111321188</v>
      </c>
      <c r="R21">
        <f>AVERAGE(R13,R2:R3)</f>
        <v>7.5498054473820009</v>
      </c>
    </row>
    <row r="22" spans="1:18" x14ac:dyDescent="0.2">
      <c r="A22" t="s">
        <v>23</v>
      </c>
      <c r="B22">
        <f>AVERAGE(B4:B6)</f>
        <v>28.60987175</v>
      </c>
      <c r="C22">
        <f>AVERAGE(C4:C6)</f>
        <v>5.2594276944444447</v>
      </c>
      <c r="D22">
        <f>AVERAGE(D4:D6)</f>
        <v>0.81614116358664079</v>
      </c>
      <c r="M22">
        <f>AVERAGE(M4:M6)</f>
        <v>23.350444055555556</v>
      </c>
      <c r="O22">
        <f>AVERAGE(O4:O6)</f>
        <v>9493.2031279318344</v>
      </c>
      <c r="P22">
        <f>AVERAGE(P4:P6)</f>
        <v>9.4932031279318334</v>
      </c>
      <c r="R22">
        <f>AVERAGE(R4:R6)</f>
        <v>7.4801134492607266</v>
      </c>
    </row>
    <row r="23" spans="1:18" x14ac:dyDescent="0.2">
      <c r="A23" t="s">
        <v>24</v>
      </c>
      <c r="B23">
        <f>AVERAGE(B7:B9)</f>
        <v>28.236894833333334</v>
      </c>
      <c r="C23">
        <f>AVERAGE(C7:C9)</f>
        <v>5.1477705833333331</v>
      </c>
      <c r="D23">
        <f>AVERAGE(D7:D9)</f>
        <v>0.81769700300353099</v>
      </c>
      <c r="M23">
        <f>AVERAGE(M7:M9)</f>
        <v>23.089124249999998</v>
      </c>
      <c r="O23">
        <f>AVERAGE(O7:O9)</f>
        <v>9291.290183667601</v>
      </c>
      <c r="P23">
        <f>AVERAGE(P7:P9)</f>
        <v>9.2912901836676003</v>
      </c>
      <c r="R23">
        <f>AVERAGE(R7:R9)</f>
        <v>7.2757114411100252</v>
      </c>
    </row>
    <row r="24" spans="1:18" x14ac:dyDescent="0.2">
      <c r="A24" t="s">
        <v>25</v>
      </c>
      <c r="B24">
        <f>AVERAGE(B10:B12)</f>
        <v>28.695352200000002</v>
      </c>
      <c r="C24">
        <f>AVERAGE(C10:C12)</f>
        <v>5.0091312000000006</v>
      </c>
      <c r="D24">
        <f>AVERAGE(D10:D12)</f>
        <v>0.82543754246027345</v>
      </c>
      <c r="M24">
        <f>AVERAGE(M10:M12)</f>
        <v>23.686221000000003</v>
      </c>
      <c r="O24">
        <f>AVERAGE(O10:O12)</f>
        <v>9762.9936679801503</v>
      </c>
      <c r="P24">
        <f>AVERAGE(P10:P12)</f>
        <v>9.762993667980151</v>
      </c>
      <c r="R24">
        <f>AVERAGE(R10:R12)</f>
        <v>7.7504784139255483</v>
      </c>
    </row>
    <row r="26" spans="1:18" x14ac:dyDescent="0.2">
      <c r="A26" t="s">
        <v>18</v>
      </c>
      <c r="B26">
        <f>STDEV(B21:B24)</f>
        <v>0.20122616383244893</v>
      </c>
      <c r="C26">
        <f>STDEV(C21:C24)</f>
        <v>0.10239595102803073</v>
      </c>
      <c r="D26">
        <f>STDEV(D21:D24)</f>
        <v>4.0737740223442381E-3</v>
      </c>
      <c r="M26">
        <f>STDEV(M21:M24)</f>
        <v>0.24638411908768684</v>
      </c>
      <c r="O26">
        <f>STDEV(O21:O24)</f>
        <v>194.67796207681607</v>
      </c>
      <c r="P26">
        <f>STDEV(P21:P24)</f>
        <v>0.1946779620768167</v>
      </c>
      <c r="R26">
        <f>STDEV(R21:R24)</f>
        <v>0.19590286962089368</v>
      </c>
    </row>
    <row r="27" spans="1:18" x14ac:dyDescent="0.2">
      <c r="A27" t="s">
        <v>19</v>
      </c>
      <c r="B27">
        <f>AVERAGE(B21:B24)</f>
        <v>28.52878359166667</v>
      </c>
      <c r="C27">
        <f>AVERAGE(C21:C24)</f>
        <v>5.1378968954861115</v>
      </c>
      <c r="D27">
        <f>AVERAGE(D21:D24)</f>
        <v>0.81988782669827975</v>
      </c>
      <c r="M27">
        <f>AVERAGE(M21:M24)</f>
        <v>23.390886696180555</v>
      </c>
      <c r="O27">
        <f>AVERAGE(O21:O24)</f>
        <v>9527.6560227251939</v>
      </c>
      <c r="P27">
        <f>AVERAGE(P21:P24)</f>
        <v>9.5276560227251927</v>
      </c>
      <c r="R27">
        <f>AVERAGE(R21:R24)</f>
        <v>7.5140271879195755</v>
      </c>
    </row>
    <row r="28" spans="1:18" x14ac:dyDescent="0.2">
      <c r="A28" t="s">
        <v>20</v>
      </c>
      <c r="B28">
        <f>MAX(B21:B24)</f>
        <v>28.695352200000002</v>
      </c>
      <c r="C28">
        <f>MAX(C21:C24)</f>
        <v>5.2594276944444447</v>
      </c>
      <c r="D28">
        <f>MAX(D21:D24)</f>
        <v>0.82543754246027345</v>
      </c>
      <c r="M28">
        <f>MAX(M21:M24)</f>
        <v>23.686221000000003</v>
      </c>
      <c r="O28">
        <f>MAX(O21:O24)</f>
        <v>9762.9936679801503</v>
      </c>
      <c r="P28">
        <f>MAX(P21:P24)</f>
        <v>9.762993667980151</v>
      </c>
      <c r="R28">
        <f>MAX(R21:R24)</f>
        <v>7.7504784139255483</v>
      </c>
    </row>
    <row r="29" spans="1:18" x14ac:dyDescent="0.2">
      <c r="A29" t="s">
        <v>21</v>
      </c>
      <c r="B29">
        <f>MIN(B21:B24)</f>
        <v>28.236894833333334</v>
      </c>
      <c r="C29">
        <f>MIN(C21:C24)</f>
        <v>5.0091312000000006</v>
      </c>
      <c r="D29">
        <f>MIN(D21:D24)</f>
        <v>0.81614116358664079</v>
      </c>
      <c r="M29">
        <f>MIN(M21:M24)</f>
        <v>23.089124249999998</v>
      </c>
      <c r="O29">
        <f>MIN(O21:O24)</f>
        <v>9291.290183667601</v>
      </c>
      <c r="P29">
        <f>MIN(P21:P24)</f>
        <v>9.2912901836676003</v>
      </c>
      <c r="R29">
        <f>MIN(R21:R24)</f>
        <v>7.2757114411100252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E8AE-C615-42D9-8969-98A776CB5C25}">
  <dimension ref="A1:V29"/>
  <sheetViews>
    <sheetView workbookViewId="0">
      <selection activeCell="B2" sqref="B2"/>
    </sheetView>
  </sheetViews>
  <sheetFormatPr baseColWidth="10" defaultColWidth="8.83203125" defaultRowHeight="15" x14ac:dyDescent="0.2"/>
  <cols>
    <col min="3" max="5" width="9.1640625" customWidth="1"/>
    <col min="10" max="11" width="9.5" bestFit="1" customWidth="1"/>
    <col min="12" max="12" width="11.5" bestFit="1" customWidth="1"/>
    <col min="13" max="14" width="10.5" bestFit="1" customWidth="1"/>
    <col min="15" max="15" width="13.6640625" bestFit="1" customWidth="1"/>
    <col min="16" max="16" width="10.5" bestFit="1" customWidth="1"/>
    <col min="17" max="17" width="12.5" bestFit="1" customWidth="1"/>
    <col min="18" max="18" width="9.5" bestFit="1" customWidth="1"/>
  </cols>
  <sheetData>
    <row r="1" spans="1:22" ht="18.5" customHeight="1" x14ac:dyDescent="0.2">
      <c r="A1" s="3" t="s">
        <v>0</v>
      </c>
      <c r="B1" s="3" t="s">
        <v>16</v>
      </c>
      <c r="C1" s="3" t="s">
        <v>17</v>
      </c>
      <c r="D1" s="3" t="s">
        <v>14</v>
      </c>
      <c r="E1" s="3" t="s">
        <v>15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12</v>
      </c>
      <c r="M1" s="5" t="s">
        <v>11</v>
      </c>
      <c r="N1" s="3" t="s">
        <v>10</v>
      </c>
      <c r="O1" s="3" t="s">
        <v>9</v>
      </c>
      <c r="P1" s="3" t="s">
        <v>1</v>
      </c>
      <c r="Q1" s="3" t="s">
        <v>13</v>
      </c>
      <c r="R1" s="3" t="s">
        <v>2</v>
      </c>
      <c r="S1" s="1"/>
      <c r="T1" s="1"/>
      <c r="U1" s="1"/>
      <c r="V1" s="1"/>
    </row>
    <row r="2" spans="1:22" ht="15.5" customHeight="1" x14ac:dyDescent="0.2">
      <c r="A2" s="3">
        <v>2012</v>
      </c>
      <c r="B2">
        <v>28.565050249999999</v>
      </c>
      <c r="C2">
        <v>6.0904568750000001</v>
      </c>
      <c r="D2" s="6">
        <f>(B2-C2)/B2</f>
        <v>0.78678641130694316</v>
      </c>
      <c r="E2" s="7">
        <f t="shared" ref="E2:E10" si="0">K2*(M2/(2*B2))</f>
        <v>0.29504490424010366</v>
      </c>
      <c r="F2" s="3">
        <v>26.4</v>
      </c>
      <c r="G2" s="3">
        <v>13.9</v>
      </c>
      <c r="H2" s="3">
        <v>1025</v>
      </c>
      <c r="I2" s="3">
        <v>4</v>
      </c>
      <c r="J2" s="6">
        <f>F2/G2</f>
        <v>1.8992805755395683</v>
      </c>
      <c r="K2" s="6">
        <v>0.75</v>
      </c>
      <c r="L2" s="6">
        <f>B2+273</f>
        <v>301.56505025000001</v>
      </c>
      <c r="M2" s="6">
        <f t="shared" ref="M2:M10" si="1">B2-C2</f>
        <v>22.474593374999998</v>
      </c>
      <c r="N2" s="6">
        <v>20</v>
      </c>
      <c r="O2" s="6">
        <f t="shared" ref="O2:O10" si="2">((G2*H2*I2*3*J2*K2)*M2^2)/(16*(1+J2)*L2)</f>
        <v>8793.5199109873338</v>
      </c>
      <c r="P2" s="6">
        <f>O2/1000</f>
        <v>8.7935199109873334</v>
      </c>
      <c r="Q2" s="6">
        <f t="shared" ref="Q2:Q10" si="3">((G2*H2*I2*K2)/(8*L2))*((3*J2*(M2^2))/(2*(1+J2))-(0.18*N2^2)-0.12*((J2/2)^2.75)*(N2^2))</f>
        <v>6780.1350778426131</v>
      </c>
      <c r="R2" s="6">
        <f>Q2/1000</f>
        <v>6.7801350778426128</v>
      </c>
    </row>
    <row r="3" spans="1:22" x14ac:dyDescent="0.2">
      <c r="A3" s="3">
        <v>2013</v>
      </c>
      <c r="B3">
        <v>28.588427333333332</v>
      </c>
      <c r="C3">
        <v>6.0560015833333338</v>
      </c>
      <c r="D3" s="6">
        <f t="shared" ref="D3:D10" si="4">(B3-C3)/B3</f>
        <v>0.78816597664775356</v>
      </c>
      <c r="E3" s="7">
        <f t="shared" si="0"/>
        <v>0.29556224124290759</v>
      </c>
      <c r="F3" s="3">
        <v>26.4</v>
      </c>
      <c r="G3" s="3">
        <v>13.9</v>
      </c>
      <c r="H3" s="3">
        <v>1025</v>
      </c>
      <c r="I3" s="3">
        <v>4</v>
      </c>
      <c r="J3" s="6">
        <f t="shared" ref="J3:J10" si="5">F3/G3</f>
        <v>1.8992805755395683</v>
      </c>
      <c r="K3" s="6">
        <v>0.75</v>
      </c>
      <c r="L3" s="6">
        <f t="shared" ref="L3:L10" si="6">B3+273</f>
        <v>301.58842733333336</v>
      </c>
      <c r="M3" s="6">
        <f t="shared" si="1"/>
        <v>22.532425749999998</v>
      </c>
      <c r="N3" s="6">
        <v>20</v>
      </c>
      <c r="O3" s="6">
        <f t="shared" si="2"/>
        <v>8838.1485700897665</v>
      </c>
      <c r="P3" s="6">
        <f t="shared" ref="P3:P10" si="7">O3/1000</f>
        <v>8.838148570089766</v>
      </c>
      <c r="Q3" s="6">
        <f t="shared" si="3"/>
        <v>6824.9198008412723</v>
      </c>
      <c r="R3" s="6">
        <f t="shared" ref="R3:R10" si="8">Q3/1000</f>
        <v>6.8249198008412719</v>
      </c>
    </row>
    <row r="4" spans="1:22" x14ac:dyDescent="0.2">
      <c r="A4" s="3">
        <v>2014</v>
      </c>
      <c r="B4">
        <v>28.432660916666666</v>
      </c>
      <c r="C4">
        <v>6.0268258333333335</v>
      </c>
      <c r="D4" s="6">
        <f t="shared" si="4"/>
        <v>0.78803159327938499</v>
      </c>
      <c r="E4" s="7">
        <f t="shared" si="0"/>
        <v>0.29551184747976939</v>
      </c>
      <c r="F4" s="3">
        <v>26.4</v>
      </c>
      <c r="G4" s="3">
        <v>13.9</v>
      </c>
      <c r="H4" s="3">
        <v>1025</v>
      </c>
      <c r="I4" s="3">
        <v>4</v>
      </c>
      <c r="J4" s="6">
        <f t="shared" si="5"/>
        <v>1.8992805755395683</v>
      </c>
      <c r="K4" s="6">
        <v>0.75</v>
      </c>
      <c r="L4" s="6">
        <f t="shared" si="6"/>
        <v>301.43266091666669</v>
      </c>
      <c r="M4" s="6">
        <f t="shared" si="1"/>
        <v>22.405835083333333</v>
      </c>
      <c r="N4" s="6">
        <v>20</v>
      </c>
      <c r="O4" s="6">
        <f t="shared" si="2"/>
        <v>8743.6353239011205</v>
      </c>
      <c r="P4" s="6">
        <f t="shared" si="7"/>
        <v>8.7436353239011204</v>
      </c>
      <c r="Q4" s="6">
        <f t="shared" si="3"/>
        <v>6729.3662114119061</v>
      </c>
      <c r="R4" s="6">
        <f t="shared" si="8"/>
        <v>6.7293662114119064</v>
      </c>
    </row>
    <row r="5" spans="1:22" x14ac:dyDescent="0.2">
      <c r="A5" s="3">
        <v>2015</v>
      </c>
      <c r="B5">
        <v>28.243507083333338</v>
      </c>
      <c r="C5">
        <v>6.030671166666667</v>
      </c>
      <c r="D5" s="6">
        <f t="shared" si="4"/>
        <v>0.78647583853970449</v>
      </c>
      <c r="E5" s="7">
        <f t="shared" si="0"/>
        <v>0.29492843945238917</v>
      </c>
      <c r="F5" s="3">
        <v>26.4</v>
      </c>
      <c r="G5" s="3">
        <v>13.9</v>
      </c>
      <c r="H5" s="3">
        <v>1025</v>
      </c>
      <c r="I5" s="3">
        <v>4</v>
      </c>
      <c r="J5" s="6">
        <f t="shared" si="5"/>
        <v>1.8992805755395683</v>
      </c>
      <c r="K5" s="6">
        <v>0.75</v>
      </c>
      <c r="L5" s="6">
        <f t="shared" si="6"/>
        <v>301.24350708333333</v>
      </c>
      <c r="M5" s="6">
        <f t="shared" si="1"/>
        <v>22.21283591666667</v>
      </c>
      <c r="N5" s="6">
        <v>20</v>
      </c>
      <c r="O5" s="6">
        <f t="shared" si="2"/>
        <v>8599.0484360456103</v>
      </c>
      <c r="P5" s="6">
        <f t="shared" si="7"/>
        <v>8.5990484360456101</v>
      </c>
      <c r="Q5" s="6">
        <f t="shared" si="3"/>
        <v>6583.5145436855173</v>
      </c>
      <c r="R5" s="6">
        <f t="shared" si="8"/>
        <v>6.5835145436855171</v>
      </c>
    </row>
    <row r="6" spans="1:22" x14ac:dyDescent="0.2">
      <c r="A6" s="3">
        <v>2016</v>
      </c>
      <c r="B6">
        <v>29.223029166666667</v>
      </c>
      <c r="C6">
        <v>6.0741294999999988</v>
      </c>
      <c r="D6" s="6">
        <f t="shared" si="4"/>
        <v>0.79214579483332714</v>
      </c>
      <c r="E6" s="7">
        <f t="shared" si="0"/>
        <v>0.29705467306249767</v>
      </c>
      <c r="F6" s="3">
        <v>26.4</v>
      </c>
      <c r="G6" s="3">
        <v>13.9</v>
      </c>
      <c r="H6" s="3">
        <v>1025</v>
      </c>
      <c r="I6" s="3">
        <v>4</v>
      </c>
      <c r="J6" s="6">
        <f t="shared" si="5"/>
        <v>1.8992805755395683</v>
      </c>
      <c r="K6" s="6">
        <v>0.75</v>
      </c>
      <c r="L6" s="6">
        <f t="shared" si="6"/>
        <v>302.22302916666666</v>
      </c>
      <c r="M6" s="6">
        <f t="shared" si="1"/>
        <v>23.148899666666669</v>
      </c>
      <c r="N6" s="6">
        <v>20</v>
      </c>
      <c r="O6" s="6">
        <f t="shared" si="2"/>
        <v>9308.7898099179529</v>
      </c>
      <c r="P6" s="6">
        <f t="shared" si="7"/>
        <v>9.3087898099179522</v>
      </c>
      <c r="Q6" s="6">
        <f t="shared" si="3"/>
        <v>7299.7883779157519</v>
      </c>
      <c r="R6" s="6">
        <f t="shared" si="8"/>
        <v>7.2997883779157515</v>
      </c>
    </row>
    <row r="7" spans="1:22" x14ac:dyDescent="0.2">
      <c r="A7" s="3">
        <v>2017</v>
      </c>
      <c r="B7">
        <v>28.474776250000005</v>
      </c>
      <c r="C7">
        <v>6.0425733333333342</v>
      </c>
      <c r="D7" s="6">
        <f t="shared" si="4"/>
        <v>0.78779206971526838</v>
      </c>
      <c r="E7" s="7">
        <f t="shared" si="0"/>
        <v>0.29542202614322566</v>
      </c>
      <c r="F7" s="3">
        <v>26.4</v>
      </c>
      <c r="G7" s="3">
        <v>13.9</v>
      </c>
      <c r="H7" s="3">
        <v>1025</v>
      </c>
      <c r="I7" s="3">
        <v>4</v>
      </c>
      <c r="J7" s="6">
        <f t="shared" si="5"/>
        <v>1.8992805755395683</v>
      </c>
      <c r="K7" s="6">
        <v>0.75</v>
      </c>
      <c r="L7" s="6">
        <f t="shared" si="6"/>
        <v>301.47477624999999</v>
      </c>
      <c r="M7" s="6">
        <f t="shared" si="1"/>
        <v>22.432202916666672</v>
      </c>
      <c r="N7" s="6">
        <v>20</v>
      </c>
      <c r="O7" s="6">
        <f t="shared" si="2"/>
        <v>8763.0026155894429</v>
      </c>
      <c r="P7" s="6">
        <f t="shared" si="7"/>
        <v>8.7630026155894427</v>
      </c>
      <c r="Q7" s="6">
        <f t="shared" si="3"/>
        <v>6749.014891865655</v>
      </c>
      <c r="R7" s="6">
        <f t="shared" si="8"/>
        <v>6.749014891865655</v>
      </c>
    </row>
    <row r="8" spans="1:22" x14ac:dyDescent="0.2">
      <c r="A8" s="3">
        <v>2018</v>
      </c>
      <c r="B8">
        <v>28.2789085</v>
      </c>
      <c r="C8">
        <v>5.9809259166666662</v>
      </c>
      <c r="D8" s="6">
        <f t="shared" si="4"/>
        <v>0.78850223598033609</v>
      </c>
      <c r="E8" s="7">
        <f t="shared" si="0"/>
        <v>0.29568833849262605</v>
      </c>
      <c r="F8" s="3">
        <v>26.4</v>
      </c>
      <c r="G8" s="3">
        <v>13.9</v>
      </c>
      <c r="H8" s="3">
        <v>1025</v>
      </c>
      <c r="I8" s="3">
        <v>4</v>
      </c>
      <c r="J8" s="6">
        <f t="shared" si="5"/>
        <v>1.8992805755395683</v>
      </c>
      <c r="K8" s="6">
        <v>0.75</v>
      </c>
      <c r="L8" s="6">
        <f t="shared" si="6"/>
        <v>301.2789085</v>
      </c>
      <c r="M8" s="6">
        <f t="shared" si="1"/>
        <v>22.297982583333333</v>
      </c>
      <c r="N8" s="6">
        <v>20</v>
      </c>
      <c r="O8" s="6">
        <f t="shared" si="2"/>
        <v>8664.0806779408704</v>
      </c>
      <c r="P8" s="6">
        <f t="shared" si="7"/>
        <v>8.6640806779408699</v>
      </c>
      <c r="Q8" s="6">
        <f t="shared" si="3"/>
        <v>6648.7836184725456</v>
      </c>
      <c r="R8" s="6">
        <f t="shared" si="8"/>
        <v>6.648783618472546</v>
      </c>
    </row>
    <row r="9" spans="1:22" x14ac:dyDescent="0.2">
      <c r="A9" s="3">
        <v>2019</v>
      </c>
      <c r="B9">
        <v>28.047273333333337</v>
      </c>
      <c r="C9">
        <v>5.9558398333333331</v>
      </c>
      <c r="D9" s="6">
        <f t="shared" si="4"/>
        <v>0.78764995218786571</v>
      </c>
      <c r="E9" s="7">
        <f t="shared" si="0"/>
        <v>0.29536873207044967</v>
      </c>
      <c r="F9" s="3">
        <v>26.4</v>
      </c>
      <c r="G9" s="3">
        <v>13.9</v>
      </c>
      <c r="H9" s="3">
        <v>1025</v>
      </c>
      <c r="I9" s="3">
        <v>4</v>
      </c>
      <c r="J9" s="6">
        <f t="shared" si="5"/>
        <v>1.8992805755395683</v>
      </c>
      <c r="K9" s="6">
        <v>0.75</v>
      </c>
      <c r="L9" s="6">
        <f t="shared" si="6"/>
        <v>301.04727333333335</v>
      </c>
      <c r="M9" s="6">
        <f t="shared" si="1"/>
        <v>22.091433500000004</v>
      </c>
      <c r="N9" s="6">
        <v>20</v>
      </c>
      <c r="O9" s="6">
        <f t="shared" si="2"/>
        <v>8510.854597059646</v>
      </c>
      <c r="P9" s="6">
        <f t="shared" si="7"/>
        <v>8.5108545970596463</v>
      </c>
      <c r="Q9" s="6">
        <f t="shared" si="3"/>
        <v>6494.006905143855</v>
      </c>
      <c r="R9" s="6">
        <f t="shared" si="8"/>
        <v>6.4940069051438547</v>
      </c>
    </row>
    <row r="10" spans="1:22" x14ac:dyDescent="0.2">
      <c r="A10" s="3">
        <v>2020</v>
      </c>
      <c r="B10">
        <v>28.831000800000005</v>
      </c>
      <c r="C10">
        <v>5.8879175999999998</v>
      </c>
      <c r="D10" s="6">
        <f t="shared" si="4"/>
        <v>0.79577824436812472</v>
      </c>
      <c r="E10" s="7">
        <f t="shared" si="0"/>
        <v>0.29841684163804677</v>
      </c>
      <c r="F10" s="3">
        <v>26.4</v>
      </c>
      <c r="G10" s="3">
        <v>13.9</v>
      </c>
      <c r="H10" s="3">
        <v>1025</v>
      </c>
      <c r="I10" s="3">
        <v>4</v>
      </c>
      <c r="J10" s="6">
        <f t="shared" si="5"/>
        <v>1.8992805755395683</v>
      </c>
      <c r="K10" s="6">
        <v>0.75</v>
      </c>
      <c r="L10" s="6">
        <f t="shared" si="6"/>
        <v>301.83100080000003</v>
      </c>
      <c r="M10" s="6">
        <f t="shared" si="1"/>
        <v>22.943083200000004</v>
      </c>
      <c r="N10" s="6">
        <v>20</v>
      </c>
      <c r="O10" s="6">
        <f t="shared" si="2"/>
        <v>9155.8736216310226</v>
      </c>
      <c r="P10" s="6">
        <f t="shared" si="7"/>
        <v>9.1558736216310219</v>
      </c>
      <c r="Q10" s="6">
        <f t="shared" si="3"/>
        <v>7144.2628302590729</v>
      </c>
      <c r="R10" s="6">
        <f t="shared" si="8"/>
        <v>7.1442628302590725</v>
      </c>
    </row>
    <row r="11" spans="1:22" x14ac:dyDescent="0.2">
      <c r="A11" s="3"/>
      <c r="B11" s="2"/>
      <c r="C11" s="2"/>
      <c r="D11" s="6"/>
      <c r="E11" s="7"/>
      <c r="F11" s="3"/>
      <c r="G11" s="3"/>
      <c r="H11" s="3"/>
      <c r="I11" s="3"/>
      <c r="J11" s="6"/>
      <c r="K11" s="6"/>
      <c r="L11" s="6"/>
      <c r="M11" s="6"/>
      <c r="N11" s="6"/>
      <c r="O11" s="6"/>
      <c r="P11" s="6"/>
      <c r="Q11" s="6"/>
      <c r="R11" s="6"/>
    </row>
    <row r="12" spans="1:22" x14ac:dyDescent="0.2">
      <c r="A12" s="3"/>
      <c r="B12" s="2"/>
      <c r="C12" s="2"/>
      <c r="D12" s="6"/>
      <c r="E12" s="7"/>
      <c r="F12" s="3"/>
      <c r="G12" s="3"/>
      <c r="H12" s="3"/>
      <c r="I12" s="3"/>
      <c r="J12" s="6"/>
      <c r="K12" s="6"/>
      <c r="L12" s="6"/>
      <c r="M12" s="6"/>
      <c r="N12" s="6"/>
      <c r="O12" s="6"/>
      <c r="P12" s="6"/>
      <c r="Q12" s="6"/>
      <c r="R12" s="6"/>
    </row>
    <row r="13" spans="1:22" x14ac:dyDescent="0.2">
      <c r="A13" s="3"/>
      <c r="B13" s="2"/>
      <c r="C13" s="2"/>
      <c r="D13" s="6"/>
      <c r="E13" s="7"/>
      <c r="F13" s="3"/>
      <c r="G13" s="3"/>
      <c r="H13" s="3"/>
      <c r="I13" s="3"/>
      <c r="J13" s="6"/>
      <c r="K13" s="6"/>
      <c r="L13" s="6"/>
      <c r="M13" s="6"/>
      <c r="N13" s="6"/>
      <c r="O13" s="6"/>
      <c r="P13" s="6"/>
      <c r="Q13" s="6"/>
      <c r="R13" s="6"/>
    </row>
    <row r="15" spans="1:22" x14ac:dyDescent="0.2">
      <c r="A15" t="s">
        <v>18</v>
      </c>
      <c r="B15">
        <f>STDEV(B2:B13)</f>
        <v>0.34738274908552508</v>
      </c>
      <c r="C15">
        <f>STDEV(C2:C13)</f>
        <v>6.4046773613009103E-2</v>
      </c>
      <c r="D15">
        <f>STDEV(D2:D13)</f>
        <v>3.005472628094313E-3</v>
      </c>
      <c r="M15">
        <f>STDEV(M2:M13)</f>
        <v>0.33959225434087997</v>
      </c>
      <c r="P15">
        <f>STDEV(P2:P13)</f>
        <v>0.25752127990950918</v>
      </c>
      <c r="R15">
        <f>STDEV(R2:R13)</f>
        <v>0.25979611068076586</v>
      </c>
    </row>
    <row r="16" spans="1:22" x14ac:dyDescent="0.2">
      <c r="A16" t="s">
        <v>19</v>
      </c>
      <c r="B16">
        <f>AVERAGE(B2:B13)</f>
        <v>28.520514848148153</v>
      </c>
      <c r="C16">
        <f>AVERAGE(C2:C13)</f>
        <v>6.0161490712962964</v>
      </c>
      <c r="D16">
        <f>AVERAGE(D2:D13)</f>
        <v>0.7890364574287454</v>
      </c>
      <c r="M16">
        <f>AVERAGE(M2:M13)</f>
        <v>22.504365776851856</v>
      </c>
      <c r="P16">
        <f>AVERAGE(P2:P13)</f>
        <v>8.8196615070180844</v>
      </c>
      <c r="R16">
        <f>AVERAGE(R2:R13)</f>
        <v>6.8059769174931324</v>
      </c>
    </row>
    <row r="17" spans="1:18" x14ac:dyDescent="0.2">
      <c r="A17" t="s">
        <v>20</v>
      </c>
      <c r="B17">
        <f>MAX(B2:B13)</f>
        <v>29.223029166666667</v>
      </c>
      <c r="C17">
        <f>MAX(C2:C13)</f>
        <v>6.0904568750000001</v>
      </c>
      <c r="D17">
        <f>MAX(D2:D13)</f>
        <v>0.79577824436812472</v>
      </c>
      <c r="M17">
        <f>MAX(M2:M13)</f>
        <v>23.148899666666669</v>
      </c>
      <c r="P17">
        <f>MAX(P2:P13)</f>
        <v>9.3087898099179522</v>
      </c>
      <c r="R17">
        <f>MAX(R2:R13)</f>
        <v>7.2997883779157515</v>
      </c>
    </row>
    <row r="18" spans="1:18" x14ac:dyDescent="0.2">
      <c r="A18" t="s">
        <v>21</v>
      </c>
      <c r="B18">
        <f>MIN(B2:B13)</f>
        <v>28.047273333333337</v>
      </c>
      <c r="C18">
        <f>MIN(C2:C13)</f>
        <v>5.8879175999999998</v>
      </c>
      <c r="D18">
        <f>MIN(D2:D13)</f>
        <v>0.78647583853970449</v>
      </c>
      <c r="M18">
        <f>MIN(M2:M13)</f>
        <v>22.091433500000004</v>
      </c>
      <c r="P18">
        <f>MIN(P2:P13)</f>
        <v>8.5108545970596463</v>
      </c>
      <c r="R18">
        <f>MIN(R2:R13)</f>
        <v>6.4940069051438547</v>
      </c>
    </row>
    <row r="21" spans="1:18" x14ac:dyDescent="0.2">
      <c r="A21" t="s">
        <v>22</v>
      </c>
      <c r="B21">
        <f>AVERAGE(B13,B2:B3)</f>
        <v>28.576738791666664</v>
      </c>
      <c r="C21">
        <f>AVERAGE(C13,C2:C3)</f>
        <v>6.0732292291666674</v>
      </c>
      <c r="D21">
        <f>AVERAGE(D13,D2:D3)</f>
        <v>0.78747619397734836</v>
      </c>
      <c r="M21">
        <f>AVERAGE(M13,M2:M3)</f>
        <v>22.5035095625</v>
      </c>
      <c r="O21">
        <f>AVERAGE(O13,O2:O3)</f>
        <v>8815.8342405385501</v>
      </c>
      <c r="P21">
        <f>AVERAGE(P13,P2:P3)</f>
        <v>8.8158342405385497</v>
      </c>
      <c r="R21">
        <f>AVERAGE(R13,R2:R3)</f>
        <v>6.8025274393419419</v>
      </c>
    </row>
    <row r="22" spans="1:18" x14ac:dyDescent="0.2">
      <c r="A22" t="s">
        <v>23</v>
      </c>
      <c r="B22">
        <f>AVERAGE(B4:B6)</f>
        <v>28.633065722222224</v>
      </c>
      <c r="C22">
        <f>AVERAGE(C4:C6)</f>
        <v>6.0438754999999995</v>
      </c>
      <c r="D22">
        <f>AVERAGE(D4:D6)</f>
        <v>0.78888440888413891</v>
      </c>
      <c r="M22">
        <f>AVERAGE(M4:M6)</f>
        <v>22.589190222222225</v>
      </c>
      <c r="O22">
        <f>AVERAGE(O4:O6)</f>
        <v>8883.8245232882273</v>
      </c>
      <c r="P22">
        <f>AVERAGE(P4:P6)</f>
        <v>8.8838245232882276</v>
      </c>
      <c r="R22">
        <f>AVERAGE(R4:R6)</f>
        <v>6.8708897110043923</v>
      </c>
    </row>
    <row r="23" spans="1:18" x14ac:dyDescent="0.2">
      <c r="A23" t="s">
        <v>24</v>
      </c>
      <c r="B23">
        <f>AVERAGE(B7:B9)</f>
        <v>28.266986027777779</v>
      </c>
      <c r="C23">
        <f>AVERAGE(C7:C9)</f>
        <v>5.9931130277777775</v>
      </c>
      <c r="D23">
        <f>AVERAGE(D7:D9)</f>
        <v>0.78798141929449006</v>
      </c>
      <c r="M23">
        <f>AVERAGE(M7:M9)</f>
        <v>22.273873000000005</v>
      </c>
      <c r="O23">
        <f>AVERAGE(O7:O9)</f>
        <v>8645.9792968633192</v>
      </c>
      <c r="P23">
        <f>AVERAGE(P7:P9)</f>
        <v>8.6459792968633185</v>
      </c>
      <c r="R23">
        <f>AVERAGE(R7:R9)</f>
        <v>6.6306018051606861</v>
      </c>
    </row>
    <row r="24" spans="1:18" x14ac:dyDescent="0.2">
      <c r="A24" t="s">
        <v>25</v>
      </c>
      <c r="B24">
        <f>AVERAGE(B10:B12)</f>
        <v>28.831000800000005</v>
      </c>
      <c r="C24">
        <f>AVERAGE(C10:C12)</f>
        <v>5.8879175999999998</v>
      </c>
      <c r="D24">
        <f>AVERAGE(D10:D12)</f>
        <v>0.79577824436812472</v>
      </c>
      <c r="M24">
        <f>AVERAGE(M10:M12)</f>
        <v>22.943083200000004</v>
      </c>
      <c r="O24">
        <f>AVERAGE(O10:O12)</f>
        <v>9155.8736216310226</v>
      </c>
      <c r="P24">
        <f>AVERAGE(P10:P12)</f>
        <v>9.1558736216310219</v>
      </c>
      <c r="R24">
        <f>AVERAGE(R10:R12)</f>
        <v>7.1442628302590725</v>
      </c>
    </row>
    <row r="26" spans="1:18" x14ac:dyDescent="0.2">
      <c r="A26" t="s">
        <v>18</v>
      </c>
      <c r="B26">
        <f>STDEV(B21:B24)</f>
        <v>0.23364395414616118</v>
      </c>
      <c r="C26">
        <f>STDEV(C21:C24)</f>
        <v>8.1438330568418066E-2</v>
      </c>
      <c r="D26">
        <f>STDEV(D21:D24)</f>
        <v>3.8761364101803767E-3</v>
      </c>
      <c r="M26">
        <f>STDEV(M21:M24)</f>
        <v>0.27775987699309518</v>
      </c>
      <c r="O26">
        <f>STDEV(O21:O24)</f>
        <v>212.06788362959091</v>
      </c>
      <c r="P26">
        <f>STDEV(P21:P24)</f>
        <v>0.21206788362959092</v>
      </c>
      <c r="R26">
        <f>STDEV(R21:R24)</f>
        <v>0.21356764931586947</v>
      </c>
    </row>
    <row r="27" spans="1:18" x14ac:dyDescent="0.2">
      <c r="A27" t="s">
        <v>19</v>
      </c>
      <c r="B27">
        <f>AVERAGE(B21:B24)</f>
        <v>28.576947835416668</v>
      </c>
      <c r="C27">
        <f>AVERAGE(C21:C24)</f>
        <v>5.9995338392361113</v>
      </c>
      <c r="D27">
        <f>AVERAGE(D21:D24)</f>
        <v>0.79003006663102548</v>
      </c>
      <c r="M27">
        <f>AVERAGE(M21:M24)</f>
        <v>22.57741399618056</v>
      </c>
      <c r="O27">
        <f>AVERAGE(O21:O24)</f>
        <v>8875.3779205802803</v>
      </c>
      <c r="P27">
        <f>AVERAGE(P21:P24)</f>
        <v>8.875377920580279</v>
      </c>
      <c r="R27">
        <f>AVERAGE(R21:R24)</f>
        <v>6.8620704464415239</v>
      </c>
    </row>
    <row r="28" spans="1:18" x14ac:dyDescent="0.2">
      <c r="A28" t="s">
        <v>20</v>
      </c>
      <c r="B28">
        <f>MAX(B21:B24)</f>
        <v>28.831000800000005</v>
      </c>
      <c r="C28">
        <f>MAX(C21:C24)</f>
        <v>6.0732292291666674</v>
      </c>
      <c r="D28">
        <f>MAX(D21:D24)</f>
        <v>0.79577824436812472</v>
      </c>
      <c r="M28">
        <f>MAX(M21:M24)</f>
        <v>22.943083200000004</v>
      </c>
      <c r="O28">
        <f>MAX(O21:O24)</f>
        <v>9155.8736216310226</v>
      </c>
      <c r="P28">
        <f>MAX(P21:P24)</f>
        <v>9.1558736216310219</v>
      </c>
      <c r="R28">
        <f>MAX(R21:R24)</f>
        <v>7.1442628302590725</v>
      </c>
    </row>
    <row r="29" spans="1:18" x14ac:dyDescent="0.2">
      <c r="A29" t="s">
        <v>21</v>
      </c>
      <c r="B29">
        <f>MIN(B21:B24)</f>
        <v>28.266986027777779</v>
      </c>
      <c r="C29">
        <f>MIN(C21:C24)</f>
        <v>5.8879175999999998</v>
      </c>
      <c r="D29">
        <f>MIN(D21:D24)</f>
        <v>0.78747619397734836</v>
      </c>
      <c r="M29">
        <f>MIN(M21:M24)</f>
        <v>22.273873000000005</v>
      </c>
      <c r="O29">
        <f>MIN(O21:O24)</f>
        <v>8645.9792968633192</v>
      </c>
      <c r="P29">
        <f>MIN(P21:P24)</f>
        <v>8.6459792968633185</v>
      </c>
      <c r="R29">
        <f>MIN(R21:R24)</f>
        <v>6.6306018051606861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96534-F976-4C9A-AA9B-4A60319CAB56}">
  <dimension ref="A1:V29"/>
  <sheetViews>
    <sheetView topLeftCell="P2" workbookViewId="0">
      <selection activeCell="U55" sqref="U55"/>
    </sheetView>
  </sheetViews>
  <sheetFormatPr baseColWidth="10" defaultColWidth="8.83203125" defaultRowHeight="15" x14ac:dyDescent="0.2"/>
  <cols>
    <col min="3" max="5" width="9.1640625" customWidth="1"/>
    <col min="10" max="11" width="9.5" bestFit="1" customWidth="1"/>
    <col min="12" max="12" width="11.5" bestFit="1" customWidth="1"/>
    <col min="13" max="14" width="10.5" bestFit="1" customWidth="1"/>
    <col min="15" max="15" width="13.6640625" bestFit="1" customWidth="1"/>
    <col min="16" max="16" width="10.5" bestFit="1" customWidth="1"/>
    <col min="17" max="17" width="12.5" bestFit="1" customWidth="1"/>
    <col min="18" max="18" width="9.5" bestFit="1" customWidth="1"/>
  </cols>
  <sheetData>
    <row r="1" spans="1:22" ht="18.5" customHeight="1" x14ac:dyDescent="0.2">
      <c r="A1" s="3" t="s">
        <v>0</v>
      </c>
      <c r="B1" s="3" t="s">
        <v>16</v>
      </c>
      <c r="C1" s="3" t="s">
        <v>17</v>
      </c>
      <c r="D1" s="3" t="s">
        <v>14</v>
      </c>
      <c r="E1" s="3" t="s">
        <v>15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12</v>
      </c>
      <c r="M1" s="5" t="s">
        <v>11</v>
      </c>
      <c r="N1" s="3" t="s">
        <v>10</v>
      </c>
      <c r="O1" s="3" t="s">
        <v>9</v>
      </c>
      <c r="P1" s="3" t="s">
        <v>1</v>
      </c>
      <c r="Q1" s="3" t="s">
        <v>13</v>
      </c>
      <c r="R1" s="3" t="s">
        <v>2</v>
      </c>
      <c r="S1" s="1"/>
      <c r="T1" s="1"/>
      <c r="U1" s="1"/>
      <c r="V1" s="1"/>
    </row>
    <row r="2" spans="1:22" ht="15.5" customHeight="1" x14ac:dyDescent="0.2">
      <c r="A2" s="3">
        <v>2012</v>
      </c>
      <c r="B2">
        <v>28.561662625</v>
      </c>
      <c r="C2">
        <v>5.153386124999999</v>
      </c>
      <c r="D2" s="6">
        <f>(B2-C2)/B2</f>
        <v>0.81956981312112953</v>
      </c>
      <c r="E2" s="7">
        <f t="shared" ref="E2:E10" si="0">K2*(M2/(2*B2))</f>
        <v>0.30733867992042357</v>
      </c>
      <c r="F2" s="3">
        <v>26.4</v>
      </c>
      <c r="G2" s="3">
        <v>13.9</v>
      </c>
      <c r="H2" s="3">
        <v>1025</v>
      </c>
      <c r="I2" s="3">
        <v>4</v>
      </c>
      <c r="J2" s="6">
        <f>F2/G2</f>
        <v>1.8992805755395683</v>
      </c>
      <c r="K2" s="6">
        <v>0.75</v>
      </c>
      <c r="L2" s="6">
        <f>B2+273</f>
        <v>301.561662625</v>
      </c>
      <c r="M2" s="6">
        <f t="shared" ref="M2:M10" si="1">B2-C2</f>
        <v>23.408276499999999</v>
      </c>
      <c r="N2" s="6">
        <v>20</v>
      </c>
      <c r="O2" s="6">
        <f t="shared" ref="O2:O10" si="2">((G2*H2*I2*3*J2*K2)*M2^2)/(16*(1+J2)*L2)</f>
        <v>9539.4386985486071</v>
      </c>
      <c r="P2" s="6">
        <f>O2/1000</f>
        <v>9.5394386985486079</v>
      </c>
      <c r="Q2" s="6">
        <f t="shared" ref="Q2:Q10" si="3">((G2*H2*I2*K2)/(8*L2))*((3*J2*(M2^2))/(2*(1+J2))-(0.18*N2^2)-0.12*((J2/2)^2.75)*(N2^2))</f>
        <v>7526.0312478312935</v>
      </c>
      <c r="R2" s="6">
        <f>Q2/1000</f>
        <v>7.5260312478312938</v>
      </c>
    </row>
    <row r="3" spans="1:22" x14ac:dyDescent="0.2">
      <c r="A3" s="3">
        <v>2013</v>
      </c>
      <c r="B3">
        <v>28.607715166666669</v>
      </c>
      <c r="C3">
        <v>5.1599169999999992</v>
      </c>
      <c r="D3" s="6">
        <f t="shared" ref="D3:D10" si="4">(B3-C3)/B3</f>
        <v>0.81963197794935172</v>
      </c>
      <c r="E3" s="7">
        <f t="shared" si="0"/>
        <v>0.30736199173100687</v>
      </c>
      <c r="F3" s="3">
        <v>26.4</v>
      </c>
      <c r="G3" s="3">
        <v>13.9</v>
      </c>
      <c r="H3" s="3">
        <v>1025</v>
      </c>
      <c r="I3" s="3">
        <v>4</v>
      </c>
      <c r="J3" s="6">
        <f t="shared" ref="J3:J10" si="5">F3/G3</f>
        <v>1.8992805755395683</v>
      </c>
      <c r="K3" s="6">
        <v>0.75</v>
      </c>
      <c r="L3" s="6">
        <f t="shared" ref="L3:L10" si="6">B3+273</f>
        <v>301.60771516666665</v>
      </c>
      <c r="M3" s="6">
        <f t="shared" si="1"/>
        <v>23.447798166666669</v>
      </c>
      <c r="N3" s="6">
        <v>20</v>
      </c>
      <c r="O3" s="6">
        <f t="shared" si="2"/>
        <v>9570.2164596244256</v>
      </c>
      <c r="P3" s="6">
        <f t="shared" ref="P3:P10" si="7">O3/1000</f>
        <v>9.5702164596244259</v>
      </c>
      <c r="Q3" s="6">
        <f t="shared" si="3"/>
        <v>7557.1164364888782</v>
      </c>
      <c r="R3" s="6">
        <f t="shared" ref="R3:R10" si="8">Q3/1000</f>
        <v>7.5571164364888785</v>
      </c>
    </row>
    <row r="4" spans="1:22" x14ac:dyDescent="0.2">
      <c r="A4" s="3">
        <v>2014</v>
      </c>
      <c r="B4">
        <v>28.447553916666667</v>
      </c>
      <c r="C4">
        <v>5.2143008333333336</v>
      </c>
      <c r="D4" s="6">
        <f t="shared" si="4"/>
        <v>0.81670477368254812</v>
      </c>
      <c r="E4" s="7">
        <f t="shared" si="0"/>
        <v>0.30626429013095557</v>
      </c>
      <c r="F4" s="3">
        <v>26.4</v>
      </c>
      <c r="G4" s="3">
        <v>13.9</v>
      </c>
      <c r="H4" s="3">
        <v>1025</v>
      </c>
      <c r="I4" s="3">
        <v>4</v>
      </c>
      <c r="J4" s="6">
        <f t="shared" si="5"/>
        <v>1.8992805755395683</v>
      </c>
      <c r="K4" s="6">
        <v>0.75</v>
      </c>
      <c r="L4" s="6">
        <f t="shared" si="6"/>
        <v>301.44755391666666</v>
      </c>
      <c r="M4" s="6">
        <f t="shared" si="1"/>
        <v>23.233253083333334</v>
      </c>
      <c r="N4" s="6">
        <v>20</v>
      </c>
      <c r="O4" s="6">
        <f t="shared" si="2"/>
        <v>9400.8766777635719</v>
      </c>
      <c r="P4" s="6">
        <f t="shared" si="7"/>
        <v>9.4008766777635717</v>
      </c>
      <c r="Q4" s="6">
        <f t="shared" si="3"/>
        <v>7386.7070801302698</v>
      </c>
      <c r="R4" s="6">
        <f t="shared" si="8"/>
        <v>7.3867070801302699</v>
      </c>
    </row>
    <row r="5" spans="1:22" x14ac:dyDescent="0.2">
      <c r="A5" s="3">
        <v>2015</v>
      </c>
      <c r="B5">
        <v>28.275795833333333</v>
      </c>
      <c r="C5">
        <v>5.2866909166666671</v>
      </c>
      <c r="D5" s="6">
        <f t="shared" si="4"/>
        <v>0.81303122473269607</v>
      </c>
      <c r="E5" s="7">
        <f t="shared" si="0"/>
        <v>0.30488670927476103</v>
      </c>
      <c r="F5" s="3">
        <v>26.4</v>
      </c>
      <c r="G5" s="3">
        <v>13.9</v>
      </c>
      <c r="H5" s="3">
        <v>1025</v>
      </c>
      <c r="I5" s="3">
        <v>4</v>
      </c>
      <c r="J5" s="6">
        <f t="shared" si="5"/>
        <v>1.8992805755395683</v>
      </c>
      <c r="K5" s="6">
        <v>0.75</v>
      </c>
      <c r="L5" s="6">
        <f t="shared" si="6"/>
        <v>301.27579583333335</v>
      </c>
      <c r="M5" s="6">
        <f t="shared" si="1"/>
        <v>22.989104916666665</v>
      </c>
      <c r="N5" s="6">
        <v>20</v>
      </c>
      <c r="O5" s="6">
        <f t="shared" si="2"/>
        <v>9209.5827701140552</v>
      </c>
      <c r="P5" s="6">
        <f t="shared" si="7"/>
        <v>9.2095827701140554</v>
      </c>
      <c r="Q5" s="6">
        <f t="shared" si="3"/>
        <v>7194.2648893648084</v>
      </c>
      <c r="R5" s="6">
        <f t="shared" si="8"/>
        <v>7.194264889364808</v>
      </c>
    </row>
    <row r="6" spans="1:22" x14ac:dyDescent="0.2">
      <c r="A6" s="3">
        <v>2016</v>
      </c>
      <c r="B6">
        <v>29.225470749999999</v>
      </c>
      <c r="C6">
        <v>5.3307595833333332</v>
      </c>
      <c r="D6" s="6">
        <f t="shared" si="4"/>
        <v>0.81759884626209711</v>
      </c>
      <c r="E6" s="7">
        <f t="shared" si="0"/>
        <v>0.30659956734828642</v>
      </c>
      <c r="F6" s="3">
        <v>26.4</v>
      </c>
      <c r="G6" s="3">
        <v>13.9</v>
      </c>
      <c r="H6" s="3">
        <v>1025</v>
      </c>
      <c r="I6" s="3">
        <v>4</v>
      </c>
      <c r="J6" s="6">
        <f t="shared" si="5"/>
        <v>1.8992805755395683</v>
      </c>
      <c r="K6" s="6">
        <v>0.75</v>
      </c>
      <c r="L6" s="6">
        <f t="shared" si="6"/>
        <v>302.22547075</v>
      </c>
      <c r="M6" s="6">
        <f t="shared" si="1"/>
        <v>23.894711166666667</v>
      </c>
      <c r="N6" s="6">
        <v>20</v>
      </c>
      <c r="O6" s="6">
        <f t="shared" si="2"/>
        <v>9918.1935909156091</v>
      </c>
      <c r="P6" s="6">
        <f t="shared" si="7"/>
        <v>9.9181935909156085</v>
      </c>
      <c r="Q6" s="6">
        <f t="shared" si="3"/>
        <v>7909.2083889962059</v>
      </c>
      <c r="R6" s="6">
        <f t="shared" si="8"/>
        <v>7.9092083889962064</v>
      </c>
    </row>
    <row r="7" spans="1:22" x14ac:dyDescent="0.2">
      <c r="A7" s="3">
        <v>2017</v>
      </c>
      <c r="B7">
        <v>28.497787333333335</v>
      </c>
      <c r="C7">
        <v>5.2131412500000005</v>
      </c>
      <c r="D7" s="6">
        <f t="shared" si="4"/>
        <v>0.81706856083165846</v>
      </c>
      <c r="E7" s="7">
        <f t="shared" si="0"/>
        <v>0.30640071031187194</v>
      </c>
      <c r="F7" s="3">
        <v>26.4</v>
      </c>
      <c r="G7" s="3">
        <v>13.9</v>
      </c>
      <c r="H7" s="3">
        <v>1025</v>
      </c>
      <c r="I7" s="3">
        <v>4</v>
      </c>
      <c r="J7" s="6">
        <f t="shared" si="5"/>
        <v>1.8992805755395683</v>
      </c>
      <c r="K7" s="6">
        <v>0.75</v>
      </c>
      <c r="L7" s="6">
        <f t="shared" si="6"/>
        <v>301.49778733333335</v>
      </c>
      <c r="M7" s="6">
        <f t="shared" si="1"/>
        <v>23.284646083333335</v>
      </c>
      <c r="N7" s="6">
        <v>20</v>
      </c>
      <c r="O7" s="6">
        <f t="shared" si="2"/>
        <v>9440.9397566833049</v>
      </c>
      <c r="P7" s="6">
        <f t="shared" si="7"/>
        <v>9.4409397566833047</v>
      </c>
      <c r="Q7" s="6">
        <f t="shared" si="3"/>
        <v>7427.1057456608705</v>
      </c>
      <c r="R7" s="6">
        <f t="shared" si="8"/>
        <v>7.4271057456608709</v>
      </c>
    </row>
    <row r="8" spans="1:22" x14ac:dyDescent="0.2">
      <c r="A8" s="3">
        <v>2018</v>
      </c>
      <c r="B8">
        <v>28.301492499999995</v>
      </c>
      <c r="C8">
        <v>5.179570916666667</v>
      </c>
      <c r="D8" s="6">
        <f t="shared" si="4"/>
        <v>0.81698594458696239</v>
      </c>
      <c r="E8" s="7">
        <f t="shared" si="0"/>
        <v>0.30636972922011091</v>
      </c>
      <c r="F8" s="3">
        <v>26.4</v>
      </c>
      <c r="G8" s="3">
        <v>13.9</v>
      </c>
      <c r="H8" s="3">
        <v>1025</v>
      </c>
      <c r="I8" s="3">
        <v>4</v>
      </c>
      <c r="J8" s="6">
        <f t="shared" si="5"/>
        <v>1.8992805755395683</v>
      </c>
      <c r="K8" s="6">
        <v>0.75</v>
      </c>
      <c r="L8" s="6">
        <f t="shared" si="6"/>
        <v>301.30149249999999</v>
      </c>
      <c r="M8" s="6">
        <f t="shared" si="1"/>
        <v>23.121921583333329</v>
      </c>
      <c r="N8" s="6">
        <v>20</v>
      </c>
      <c r="O8" s="6">
        <f t="shared" si="2"/>
        <v>9315.5100376335067</v>
      </c>
      <c r="P8" s="6">
        <f t="shared" si="7"/>
        <v>9.3155100376335067</v>
      </c>
      <c r="Q8" s="6">
        <f t="shared" si="3"/>
        <v>7300.3640343993011</v>
      </c>
      <c r="R8" s="6">
        <f t="shared" si="8"/>
        <v>7.3003640343993013</v>
      </c>
    </row>
    <row r="9" spans="1:22" x14ac:dyDescent="0.2">
      <c r="A9" s="3">
        <v>2019</v>
      </c>
      <c r="B9">
        <v>28.050996333333334</v>
      </c>
      <c r="C9">
        <v>5.1045565000000002</v>
      </c>
      <c r="D9" s="6">
        <f t="shared" si="4"/>
        <v>0.81802583981895161</v>
      </c>
      <c r="E9" s="7">
        <f t="shared" si="0"/>
        <v>0.30675968993210684</v>
      </c>
      <c r="F9" s="3">
        <v>26.4</v>
      </c>
      <c r="G9" s="3">
        <v>13.9</v>
      </c>
      <c r="H9" s="3">
        <v>1025</v>
      </c>
      <c r="I9" s="3">
        <v>4</v>
      </c>
      <c r="J9" s="6">
        <f t="shared" si="5"/>
        <v>1.8992805755395683</v>
      </c>
      <c r="K9" s="6">
        <v>0.75</v>
      </c>
      <c r="L9" s="6">
        <f t="shared" si="6"/>
        <v>301.05099633333333</v>
      </c>
      <c r="M9" s="6">
        <f t="shared" si="1"/>
        <v>22.946439833333333</v>
      </c>
      <c r="N9" s="6">
        <v>20</v>
      </c>
      <c r="O9" s="6">
        <f t="shared" si="2"/>
        <v>9182.2821170030638</v>
      </c>
      <c r="P9" s="6">
        <f t="shared" si="7"/>
        <v>9.182282117003064</v>
      </c>
      <c r="Q9" s="6">
        <f t="shared" si="3"/>
        <v>7165.4593667883419</v>
      </c>
      <c r="R9" s="6">
        <f t="shared" si="8"/>
        <v>7.1654593667883422</v>
      </c>
    </row>
    <row r="10" spans="1:22" x14ac:dyDescent="0.2">
      <c r="A10" s="3">
        <v>2020</v>
      </c>
      <c r="B10">
        <v>28.914352999999998</v>
      </c>
      <c r="C10">
        <v>5.0174812000000006</v>
      </c>
      <c r="D10" s="6">
        <f t="shared" si="4"/>
        <v>0.82647091567291864</v>
      </c>
      <c r="E10" s="7">
        <f t="shared" si="0"/>
        <v>0.30992659337734452</v>
      </c>
      <c r="F10" s="3">
        <v>26.4</v>
      </c>
      <c r="G10" s="3">
        <v>13.9</v>
      </c>
      <c r="H10" s="3">
        <v>1025</v>
      </c>
      <c r="I10" s="3">
        <v>4</v>
      </c>
      <c r="J10" s="6">
        <f t="shared" si="5"/>
        <v>1.8992805755395683</v>
      </c>
      <c r="K10" s="6">
        <v>0.75</v>
      </c>
      <c r="L10" s="6">
        <f t="shared" si="6"/>
        <v>301.91435300000001</v>
      </c>
      <c r="M10" s="6">
        <f t="shared" si="1"/>
        <v>23.8968718</v>
      </c>
      <c r="N10" s="6">
        <v>20</v>
      </c>
      <c r="O10" s="6">
        <f t="shared" si="2"/>
        <v>9930.209722168509</v>
      </c>
      <c r="P10" s="6">
        <f t="shared" si="7"/>
        <v>9.9302097221685095</v>
      </c>
      <c r="Q10" s="6">
        <f t="shared" si="3"/>
        <v>7919.1542942078659</v>
      </c>
      <c r="R10" s="6">
        <f t="shared" si="8"/>
        <v>7.9191542942078659</v>
      </c>
    </row>
    <row r="11" spans="1:22" x14ac:dyDescent="0.2">
      <c r="A11" s="3"/>
      <c r="B11" s="2"/>
      <c r="C11" s="2"/>
      <c r="D11" s="6"/>
      <c r="E11" s="7"/>
      <c r="F11" s="3"/>
      <c r="G11" s="3"/>
      <c r="H11" s="3"/>
      <c r="I11" s="3"/>
      <c r="J11" s="6"/>
      <c r="K11" s="6"/>
      <c r="L11" s="6"/>
      <c r="M11" s="6"/>
      <c r="N11" s="6"/>
      <c r="O11" s="6"/>
      <c r="P11" s="6"/>
      <c r="Q11" s="6"/>
      <c r="R11" s="6"/>
    </row>
    <row r="12" spans="1:22" x14ac:dyDescent="0.2">
      <c r="A12" s="3"/>
      <c r="B12" s="2"/>
      <c r="C12" s="2"/>
      <c r="D12" s="6"/>
      <c r="E12" s="7"/>
      <c r="F12" s="3"/>
      <c r="G12" s="3"/>
      <c r="H12" s="3"/>
      <c r="I12" s="3"/>
      <c r="J12" s="6"/>
      <c r="K12" s="6"/>
      <c r="L12" s="6"/>
      <c r="M12" s="6"/>
      <c r="N12" s="6"/>
      <c r="O12" s="6"/>
      <c r="P12" s="6"/>
      <c r="Q12" s="6"/>
      <c r="R12" s="6"/>
    </row>
    <row r="13" spans="1:22" x14ac:dyDescent="0.2">
      <c r="A13" s="3"/>
      <c r="B13" s="2"/>
      <c r="C13" s="2"/>
      <c r="D13" s="6"/>
      <c r="E13" s="7"/>
      <c r="F13" s="3"/>
      <c r="G13" s="3"/>
      <c r="H13" s="3"/>
      <c r="I13" s="3"/>
      <c r="J13" s="6"/>
      <c r="K13" s="6"/>
      <c r="L13" s="6"/>
      <c r="M13" s="6"/>
      <c r="N13" s="6"/>
      <c r="O13" s="6"/>
      <c r="P13" s="6"/>
      <c r="Q13" s="6"/>
      <c r="R13" s="6"/>
    </row>
    <row r="15" spans="1:22" x14ac:dyDescent="0.2">
      <c r="A15" t="s">
        <v>18</v>
      </c>
      <c r="B15">
        <f>STDEV(B2:B13)</f>
        <v>0.35198534671766862</v>
      </c>
      <c r="C15">
        <f>STDEV(C2:C13)</f>
        <v>9.3157220584279568E-2</v>
      </c>
      <c r="D15">
        <f>STDEV(D2:D13)</f>
        <v>3.609855253266795E-3</v>
      </c>
      <c r="M15">
        <f>STDEV(M2:M13)</f>
        <v>0.34842035972295582</v>
      </c>
      <c r="P15">
        <f>STDEV(P2:P13)</f>
        <v>0.27365195020967192</v>
      </c>
      <c r="R15">
        <f>STDEV(R2:R13)</f>
        <v>0.27591157177485059</v>
      </c>
    </row>
    <row r="16" spans="1:22" x14ac:dyDescent="0.2">
      <c r="A16" t="s">
        <v>19</v>
      </c>
      <c r="B16">
        <f>AVERAGE(B2:B13)</f>
        <v>28.542536384259261</v>
      </c>
      <c r="C16">
        <f>AVERAGE(C2:C13)</f>
        <v>5.1844227027777769</v>
      </c>
      <c r="D16">
        <f>AVERAGE(D2:D13)</f>
        <v>0.81834309962870155</v>
      </c>
      <c r="M16">
        <f>AVERAGE(M2:M13)</f>
        <v>23.358113681481477</v>
      </c>
      <c r="P16">
        <f>AVERAGE(P2:P13)</f>
        <v>9.5008055367171842</v>
      </c>
      <c r="R16">
        <f>AVERAGE(R2:R13)</f>
        <v>7.4872679426519806</v>
      </c>
    </row>
    <row r="17" spans="1:18" x14ac:dyDescent="0.2">
      <c r="A17" t="s">
        <v>20</v>
      </c>
      <c r="B17">
        <f>MAX(B2:B13)</f>
        <v>29.225470749999999</v>
      </c>
      <c r="C17">
        <f>MAX(C2:C13)</f>
        <v>5.3307595833333332</v>
      </c>
      <c r="D17">
        <f>MAX(D2:D13)</f>
        <v>0.82647091567291864</v>
      </c>
      <c r="M17">
        <f>MAX(M2:M13)</f>
        <v>23.8968718</v>
      </c>
      <c r="P17">
        <f>MAX(P2:P13)</f>
        <v>9.9302097221685095</v>
      </c>
      <c r="R17">
        <f>MAX(R2:R13)</f>
        <v>7.9191542942078659</v>
      </c>
    </row>
    <row r="18" spans="1:18" x14ac:dyDescent="0.2">
      <c r="A18" t="s">
        <v>21</v>
      </c>
      <c r="B18">
        <f>MIN(B2:B13)</f>
        <v>28.050996333333334</v>
      </c>
      <c r="C18">
        <f>MIN(C2:C13)</f>
        <v>5.0174812000000006</v>
      </c>
      <c r="D18">
        <f>MIN(D2:D13)</f>
        <v>0.81303122473269607</v>
      </c>
      <c r="M18">
        <f>MIN(M2:M13)</f>
        <v>22.946439833333333</v>
      </c>
      <c r="P18">
        <f>MIN(P2:P13)</f>
        <v>9.182282117003064</v>
      </c>
      <c r="R18">
        <f>MIN(R2:R13)</f>
        <v>7.1654593667883422</v>
      </c>
    </row>
    <row r="21" spans="1:18" x14ac:dyDescent="0.2">
      <c r="A21" t="s">
        <v>22</v>
      </c>
      <c r="B21">
        <f>AVERAGE(B13,B2:B3)</f>
        <v>28.584688895833334</v>
      </c>
      <c r="C21">
        <f>AVERAGE(C13,C2:C3)</f>
        <v>5.1566515624999987</v>
      </c>
      <c r="D21">
        <f>AVERAGE(D13,D2:D3)</f>
        <v>0.81960089553524063</v>
      </c>
      <c r="M21">
        <f>AVERAGE(M13,M2:M3)</f>
        <v>23.428037333333336</v>
      </c>
      <c r="O21">
        <f>AVERAGE(O13,O2:O3)</f>
        <v>9554.8275790865155</v>
      </c>
      <c r="P21">
        <f>AVERAGE(P13,P2:P3)</f>
        <v>9.5548275790865169</v>
      </c>
      <c r="R21">
        <f>AVERAGE(R13,R2:R3)</f>
        <v>7.5415738421600862</v>
      </c>
    </row>
    <row r="22" spans="1:18" x14ac:dyDescent="0.2">
      <c r="A22" t="s">
        <v>23</v>
      </c>
      <c r="B22">
        <f>AVERAGE(B4:B6)</f>
        <v>28.649606833333333</v>
      </c>
      <c r="C22">
        <f>AVERAGE(C4:C6)</f>
        <v>5.2772504444444444</v>
      </c>
      <c r="D22">
        <f>AVERAGE(D4:D6)</f>
        <v>0.81577828155911369</v>
      </c>
      <c r="M22">
        <f>AVERAGE(M4:M6)</f>
        <v>23.372356388888889</v>
      </c>
      <c r="O22">
        <f>AVERAGE(O4:O6)</f>
        <v>9509.5510129310787</v>
      </c>
      <c r="P22">
        <f>AVERAGE(P4:P6)</f>
        <v>9.5095510129310785</v>
      </c>
      <c r="R22">
        <f>AVERAGE(R4:R6)</f>
        <v>7.4967267861637614</v>
      </c>
    </row>
    <row r="23" spans="1:18" x14ac:dyDescent="0.2">
      <c r="A23" t="s">
        <v>24</v>
      </c>
      <c r="B23">
        <f>AVERAGE(B7:B9)</f>
        <v>28.283425388888887</v>
      </c>
      <c r="C23">
        <f>AVERAGE(C7:C9)</f>
        <v>5.165756222222222</v>
      </c>
      <c r="D23">
        <f>AVERAGE(D7:D9)</f>
        <v>0.81736011507919082</v>
      </c>
      <c r="M23">
        <f>AVERAGE(M7:M9)</f>
        <v>23.117669166666662</v>
      </c>
      <c r="O23">
        <f>AVERAGE(O7:O9)</f>
        <v>9312.9106371066246</v>
      </c>
      <c r="P23">
        <f>AVERAGE(P7:P9)</f>
        <v>9.3129106371066257</v>
      </c>
      <c r="R23">
        <f>AVERAGE(R7:R9)</f>
        <v>7.2976430489495057</v>
      </c>
    </row>
    <row r="24" spans="1:18" x14ac:dyDescent="0.2">
      <c r="A24" t="s">
        <v>25</v>
      </c>
      <c r="B24">
        <f>AVERAGE(B10:B12)</f>
        <v>28.914352999999998</v>
      </c>
      <c r="C24">
        <f>AVERAGE(C10:C12)</f>
        <v>5.0174812000000006</v>
      </c>
      <c r="D24">
        <f>AVERAGE(D10:D12)</f>
        <v>0.82647091567291864</v>
      </c>
      <c r="M24">
        <f>AVERAGE(M10:M12)</f>
        <v>23.8968718</v>
      </c>
      <c r="O24">
        <f>AVERAGE(O10:O12)</f>
        <v>9930.209722168509</v>
      </c>
      <c r="P24">
        <f>AVERAGE(P10:P12)</f>
        <v>9.9302097221685095</v>
      </c>
      <c r="R24">
        <f>AVERAGE(R10:R12)</f>
        <v>7.9191542942078659</v>
      </c>
    </row>
    <row r="26" spans="1:18" x14ac:dyDescent="0.2">
      <c r="A26" t="s">
        <v>18</v>
      </c>
      <c r="B26">
        <f>STDEV(B21:B24)</f>
        <v>0.25914948940142307</v>
      </c>
      <c r="C26">
        <f>STDEV(C21:C24)</f>
        <v>0.10641580361819086</v>
      </c>
      <c r="D26">
        <f>STDEV(D21:D24)</f>
        <v>4.7140919980275904E-3</v>
      </c>
      <c r="M26">
        <f>STDEV(M21:M24)</f>
        <v>0.32485551468291402</v>
      </c>
      <c r="O26">
        <f>STDEV(O21:O24)</f>
        <v>257.90257771176613</v>
      </c>
      <c r="P26">
        <f>STDEV(P21:P24)</f>
        <v>0.257902577711766</v>
      </c>
      <c r="R26">
        <f>STDEV(R21:R24)</f>
        <v>0.25955668135538179</v>
      </c>
    </row>
    <row r="27" spans="1:18" x14ac:dyDescent="0.2">
      <c r="A27" t="s">
        <v>19</v>
      </c>
      <c r="B27">
        <f>AVERAGE(B21:B24)</f>
        <v>28.608018529513892</v>
      </c>
      <c r="C27">
        <f>AVERAGE(C21:C24)</f>
        <v>5.1542848572916657</v>
      </c>
      <c r="D27">
        <f>AVERAGE(D21:D24)</f>
        <v>0.81980255196161589</v>
      </c>
      <c r="M27">
        <f>AVERAGE(M21:M24)</f>
        <v>23.453733672222221</v>
      </c>
      <c r="O27">
        <f>AVERAGE(O21:O24)</f>
        <v>9576.8747378231819</v>
      </c>
      <c r="P27">
        <f>AVERAGE(P21:P24)</f>
        <v>9.5768747378231822</v>
      </c>
      <c r="R27">
        <f>AVERAGE(R21:R24)</f>
        <v>7.563774492870305</v>
      </c>
    </row>
    <row r="28" spans="1:18" x14ac:dyDescent="0.2">
      <c r="A28" t="s">
        <v>20</v>
      </c>
      <c r="B28">
        <f>MAX(B21:B24)</f>
        <v>28.914352999999998</v>
      </c>
      <c r="C28">
        <f>MAX(C21:C24)</f>
        <v>5.2772504444444444</v>
      </c>
      <c r="D28">
        <f>MAX(D21:D24)</f>
        <v>0.82647091567291864</v>
      </c>
      <c r="M28">
        <f>MAX(M21:M24)</f>
        <v>23.8968718</v>
      </c>
      <c r="O28">
        <f>MAX(O21:O24)</f>
        <v>9930.209722168509</v>
      </c>
      <c r="P28">
        <f>MAX(P21:P24)</f>
        <v>9.9302097221685095</v>
      </c>
      <c r="R28">
        <f>MAX(R21:R24)</f>
        <v>7.9191542942078659</v>
      </c>
    </row>
    <row r="29" spans="1:18" x14ac:dyDescent="0.2">
      <c r="A29" t="s">
        <v>21</v>
      </c>
      <c r="B29">
        <f>MIN(B21:B24)</f>
        <v>28.283425388888887</v>
      </c>
      <c r="C29">
        <f>MIN(C21:C24)</f>
        <v>5.0174812000000006</v>
      </c>
      <c r="D29">
        <f>MIN(D21:D24)</f>
        <v>0.81577828155911369</v>
      </c>
      <c r="M29">
        <f>MIN(M21:M24)</f>
        <v>23.117669166666662</v>
      </c>
      <c r="O29">
        <f>MIN(O21:O24)</f>
        <v>9312.9106371066246</v>
      </c>
      <c r="P29">
        <f>MIN(P21:P24)</f>
        <v>9.3129106371066257</v>
      </c>
      <c r="R29">
        <f>MIN(R21:R24)</f>
        <v>7.2976430489495057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A33E-0941-4DF5-B739-1D2A8D819937}">
  <dimension ref="A1:V29"/>
  <sheetViews>
    <sheetView zoomScale="80" zoomScaleNormal="80" workbookViewId="0">
      <selection activeCell="R10" sqref="R10"/>
    </sheetView>
  </sheetViews>
  <sheetFormatPr baseColWidth="10" defaultColWidth="8.83203125" defaultRowHeight="15" x14ac:dyDescent="0.2"/>
  <cols>
    <col min="3" max="5" width="9.1640625" customWidth="1"/>
    <col min="10" max="11" width="9.5" bestFit="1" customWidth="1"/>
    <col min="12" max="12" width="11.5" bestFit="1" customWidth="1"/>
    <col min="13" max="14" width="10.5" bestFit="1" customWidth="1"/>
    <col min="15" max="15" width="13.6640625" bestFit="1" customWidth="1"/>
    <col min="16" max="16" width="10.5" bestFit="1" customWidth="1"/>
    <col min="17" max="17" width="12.5" bestFit="1" customWidth="1"/>
    <col min="18" max="18" width="9.5" bestFit="1" customWidth="1"/>
  </cols>
  <sheetData>
    <row r="1" spans="1:22" ht="18.5" customHeight="1" x14ac:dyDescent="0.2">
      <c r="A1" s="3" t="s">
        <v>0</v>
      </c>
      <c r="B1" s="3" t="s">
        <v>16</v>
      </c>
      <c r="C1" s="3" t="s">
        <v>17</v>
      </c>
      <c r="D1" s="3" t="s">
        <v>14</v>
      </c>
      <c r="E1" s="3" t="s">
        <v>15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12</v>
      </c>
      <c r="M1" s="5" t="s">
        <v>11</v>
      </c>
      <c r="N1" s="3" t="s">
        <v>10</v>
      </c>
      <c r="O1" s="3" t="s">
        <v>9</v>
      </c>
      <c r="P1" s="3" t="s">
        <v>1</v>
      </c>
      <c r="Q1" s="3" t="s">
        <v>13</v>
      </c>
      <c r="R1" s="3" t="s">
        <v>2</v>
      </c>
      <c r="S1" s="1"/>
      <c r="T1" s="1"/>
      <c r="U1" s="1"/>
      <c r="V1" s="1"/>
    </row>
    <row r="2" spans="1:22" ht="15.5" customHeight="1" x14ac:dyDescent="0.2">
      <c r="A2" s="3">
        <v>2012</v>
      </c>
      <c r="B2">
        <v>28.569444875000002</v>
      </c>
      <c r="C2">
        <v>5.0990020000000005</v>
      </c>
      <c r="D2" s="6">
        <f>(B2-C2)/B2</f>
        <v>0.82152253842139111</v>
      </c>
      <c r="E2" s="7">
        <f t="shared" ref="E2:E10" si="0">K2*(M2/(2*B2))</f>
        <v>0.3080709519080217</v>
      </c>
      <c r="F2" s="3">
        <v>26.4</v>
      </c>
      <c r="G2" s="3">
        <v>13.9</v>
      </c>
      <c r="H2" s="3">
        <v>1025</v>
      </c>
      <c r="I2" s="3">
        <v>4</v>
      </c>
      <c r="J2" s="6">
        <f>F2/G2</f>
        <v>1.8992805755395683</v>
      </c>
      <c r="K2" s="6">
        <v>0.75</v>
      </c>
      <c r="L2" s="6">
        <f>B2+273</f>
        <v>301.56944487499999</v>
      </c>
      <c r="M2" s="6">
        <f t="shared" ref="M2:M10" si="1">B2-C2</f>
        <v>23.470442875000003</v>
      </c>
      <c r="N2" s="6">
        <v>20</v>
      </c>
      <c r="O2" s="6">
        <f t="shared" ref="O2:O10" si="2">((G2*H2*I2*3*J2*K2)*M2^2)/(16*(1+J2)*L2)</f>
        <v>9589.9270995882671</v>
      </c>
      <c r="P2" s="6">
        <f>O2/1000</f>
        <v>9.5899270995882677</v>
      </c>
      <c r="Q2" s="6">
        <f t="shared" ref="Q2:Q10" si="3">((G2*H2*I2*K2)/(8*L2))*((3*J2*(M2^2))/(2*(1+J2))-(0.18*N2^2)-0.12*((J2/2)^2.75)*(N2^2))</f>
        <v>7576.5716065224997</v>
      </c>
      <c r="R2" s="6">
        <f>Q2/1000</f>
        <v>7.5765716065224993</v>
      </c>
    </row>
    <row r="3" spans="1:22" x14ac:dyDescent="0.2">
      <c r="A3" s="3">
        <v>2013</v>
      </c>
      <c r="B3">
        <v>28.615466666666666</v>
      </c>
      <c r="C3">
        <v>5.1190223333333327</v>
      </c>
      <c r="D3" s="6">
        <f t="shared" ref="D3:D10" si="4">(B3-C3)/B3</f>
        <v>0.82110994753420063</v>
      </c>
      <c r="E3" s="7">
        <f t="shared" si="0"/>
        <v>0.30791623032532522</v>
      </c>
      <c r="F3" s="3">
        <v>26.4</v>
      </c>
      <c r="G3" s="3">
        <v>13.9</v>
      </c>
      <c r="H3" s="3">
        <v>1025</v>
      </c>
      <c r="I3" s="3">
        <v>4</v>
      </c>
      <c r="J3" s="6">
        <f t="shared" ref="J3:J10" si="5">F3/G3</f>
        <v>1.8992805755395683</v>
      </c>
      <c r="K3" s="6">
        <v>0.75</v>
      </c>
      <c r="L3" s="6">
        <f t="shared" ref="L3:L10" si="6">B3+273</f>
        <v>301.61546666666669</v>
      </c>
      <c r="M3" s="6">
        <f t="shared" si="1"/>
        <v>23.496444333333333</v>
      </c>
      <c r="N3" s="6">
        <v>20</v>
      </c>
      <c r="O3" s="6">
        <f t="shared" si="2"/>
        <v>9609.7205322549089</v>
      </c>
      <c r="P3" s="6">
        <f t="shared" ref="P3:P10" si="7">O3/1000</f>
        <v>9.6097205322549097</v>
      </c>
      <c r="Q3" s="6">
        <f t="shared" si="3"/>
        <v>7596.6722456731995</v>
      </c>
      <c r="R3" s="6">
        <f t="shared" ref="R3:R10" si="8">Q3/1000</f>
        <v>7.5966722456731999</v>
      </c>
    </row>
    <row r="4" spans="1:22" x14ac:dyDescent="0.2">
      <c r="A4" s="3">
        <v>2014</v>
      </c>
      <c r="B4">
        <v>28.473006416666667</v>
      </c>
      <c r="C4">
        <v>5.1746267499999998</v>
      </c>
      <c r="D4" s="6">
        <f t="shared" si="4"/>
        <v>0.81826201721462644</v>
      </c>
      <c r="E4" s="7">
        <f t="shared" si="0"/>
        <v>0.30684825645548491</v>
      </c>
      <c r="F4" s="3">
        <v>26.4</v>
      </c>
      <c r="G4" s="3">
        <v>13.9</v>
      </c>
      <c r="H4" s="3">
        <v>1025</v>
      </c>
      <c r="I4" s="3">
        <v>4</v>
      </c>
      <c r="J4" s="6">
        <f t="shared" si="5"/>
        <v>1.8992805755395683</v>
      </c>
      <c r="K4" s="6">
        <v>0.75</v>
      </c>
      <c r="L4" s="6">
        <f t="shared" si="6"/>
        <v>301.47300641666669</v>
      </c>
      <c r="M4" s="6">
        <f t="shared" si="1"/>
        <v>23.298379666666669</v>
      </c>
      <c r="N4" s="6">
        <v>20</v>
      </c>
      <c r="O4" s="6">
        <f t="shared" si="2"/>
        <v>9452.8567718545492</v>
      </c>
      <c r="P4" s="6">
        <f t="shared" si="7"/>
        <v>9.4528567718545489</v>
      </c>
      <c r="Q4" s="6">
        <f t="shared" si="3"/>
        <v>7438.8572247750026</v>
      </c>
      <c r="R4" s="6">
        <f t="shared" si="8"/>
        <v>7.4388572247750027</v>
      </c>
    </row>
    <row r="5" spans="1:22" x14ac:dyDescent="0.2">
      <c r="A5" s="3">
        <v>2015</v>
      </c>
      <c r="B5">
        <v>28.307535083333335</v>
      </c>
      <c r="C5">
        <v>5.2497634166666662</v>
      </c>
      <c r="D5" s="6">
        <f t="shared" si="4"/>
        <v>0.81454537100414737</v>
      </c>
      <c r="E5" s="7">
        <f t="shared" si="0"/>
        <v>0.30545451412655528</v>
      </c>
      <c r="F5" s="3">
        <v>26.4</v>
      </c>
      <c r="G5" s="3">
        <v>13.9</v>
      </c>
      <c r="H5" s="3">
        <v>1025</v>
      </c>
      <c r="I5" s="3">
        <v>4</v>
      </c>
      <c r="J5" s="6">
        <f t="shared" si="5"/>
        <v>1.8992805755395683</v>
      </c>
      <c r="K5" s="6">
        <v>0.75</v>
      </c>
      <c r="L5" s="6">
        <f t="shared" si="6"/>
        <v>301.30753508333333</v>
      </c>
      <c r="M5" s="6">
        <f t="shared" si="1"/>
        <v>23.057771666666667</v>
      </c>
      <c r="N5" s="6">
        <v>20</v>
      </c>
      <c r="O5" s="6">
        <f t="shared" si="2"/>
        <v>9263.7056891489246</v>
      </c>
      <c r="P5" s="6">
        <f t="shared" si="7"/>
        <v>9.2637056891489244</v>
      </c>
      <c r="Q5" s="6">
        <f t="shared" si="3"/>
        <v>7248.6000987362913</v>
      </c>
      <c r="R5" s="6">
        <f t="shared" si="8"/>
        <v>7.2486000987362917</v>
      </c>
    </row>
    <row r="6" spans="1:22" x14ac:dyDescent="0.2">
      <c r="A6" s="3">
        <v>2016</v>
      </c>
      <c r="B6">
        <v>29.203619416666665</v>
      </c>
      <c r="C6">
        <v>5.2932829166666657</v>
      </c>
      <c r="D6" s="6">
        <f t="shared" si="4"/>
        <v>0.81874565473737959</v>
      </c>
      <c r="E6" s="7">
        <f t="shared" si="0"/>
        <v>0.30702962052651733</v>
      </c>
      <c r="F6" s="3">
        <v>26.4</v>
      </c>
      <c r="G6" s="3">
        <v>13.9</v>
      </c>
      <c r="H6" s="3">
        <v>1025</v>
      </c>
      <c r="I6" s="3">
        <v>4</v>
      </c>
      <c r="J6" s="6">
        <f t="shared" si="5"/>
        <v>1.8992805755395683</v>
      </c>
      <c r="K6" s="6">
        <v>0.75</v>
      </c>
      <c r="L6" s="6">
        <f t="shared" si="6"/>
        <v>302.20361941666664</v>
      </c>
      <c r="M6" s="6">
        <f t="shared" si="1"/>
        <v>23.9103365</v>
      </c>
      <c r="N6" s="6">
        <v>20</v>
      </c>
      <c r="O6" s="6">
        <f t="shared" si="2"/>
        <v>9931.8874182369345</v>
      </c>
      <c r="P6" s="6">
        <f t="shared" si="7"/>
        <v>9.9318874182369346</v>
      </c>
      <c r="Q6" s="6">
        <f t="shared" si="3"/>
        <v>7922.7569533144133</v>
      </c>
      <c r="R6" s="6">
        <f t="shared" si="8"/>
        <v>7.9227569533144129</v>
      </c>
    </row>
    <row r="7" spans="1:22" x14ac:dyDescent="0.2">
      <c r="A7" s="3">
        <v>2017</v>
      </c>
      <c r="B7">
        <v>28.513473916666666</v>
      </c>
      <c r="C7">
        <v>5.1741997499999997</v>
      </c>
      <c r="D7" s="6">
        <f t="shared" si="4"/>
        <v>0.81853492264316552</v>
      </c>
      <c r="E7" s="7">
        <f t="shared" si="0"/>
        <v>0.30695059599118707</v>
      </c>
      <c r="F7" s="3">
        <v>26.4</v>
      </c>
      <c r="G7" s="3">
        <v>13.9</v>
      </c>
      <c r="H7" s="3">
        <v>1025</v>
      </c>
      <c r="I7" s="3">
        <v>4</v>
      </c>
      <c r="J7" s="6">
        <f t="shared" si="5"/>
        <v>1.8992805755395683</v>
      </c>
      <c r="K7" s="6">
        <v>0.75</v>
      </c>
      <c r="L7" s="6">
        <f t="shared" si="6"/>
        <v>301.51347391666667</v>
      </c>
      <c r="M7" s="6">
        <f t="shared" si="1"/>
        <v>23.339274166666666</v>
      </c>
      <c r="N7" s="6">
        <v>20</v>
      </c>
      <c r="O7" s="6">
        <f t="shared" si="2"/>
        <v>9484.7969956120833</v>
      </c>
      <c r="P7" s="6">
        <f t="shared" si="7"/>
        <v>9.4847969956120828</v>
      </c>
      <c r="Q7" s="6">
        <f t="shared" si="3"/>
        <v>7471.06775660737</v>
      </c>
      <c r="R7" s="6">
        <f t="shared" si="8"/>
        <v>7.4710677566073702</v>
      </c>
    </row>
    <row r="8" spans="1:22" x14ac:dyDescent="0.2">
      <c r="A8" s="3">
        <v>2018</v>
      </c>
      <c r="B8">
        <v>28.286538250000003</v>
      </c>
      <c r="C8">
        <v>5.1471603333333329</v>
      </c>
      <c r="D8" s="6">
        <f t="shared" si="4"/>
        <v>0.81803498583523804</v>
      </c>
      <c r="E8" s="7">
        <f t="shared" si="0"/>
        <v>0.30676311968821424</v>
      </c>
      <c r="F8" s="3">
        <v>26.4</v>
      </c>
      <c r="G8" s="3">
        <v>13.9</v>
      </c>
      <c r="H8" s="3">
        <v>1025</v>
      </c>
      <c r="I8" s="3">
        <v>4</v>
      </c>
      <c r="J8" s="6">
        <f t="shared" si="5"/>
        <v>1.8992805755395683</v>
      </c>
      <c r="K8" s="6">
        <v>0.75</v>
      </c>
      <c r="L8" s="6">
        <f t="shared" si="6"/>
        <v>301.28653824999998</v>
      </c>
      <c r="M8" s="6">
        <f t="shared" si="1"/>
        <v>23.139377916666671</v>
      </c>
      <c r="N8" s="6">
        <v>20</v>
      </c>
      <c r="O8" s="6">
        <f t="shared" si="2"/>
        <v>9330.0442597548063</v>
      </c>
      <c r="P8" s="6">
        <f t="shared" si="7"/>
        <v>9.330044259754807</v>
      </c>
      <c r="Q8" s="6">
        <f t="shared" si="3"/>
        <v>7314.7982354665755</v>
      </c>
      <c r="R8" s="6">
        <f t="shared" si="8"/>
        <v>7.3147982354665757</v>
      </c>
    </row>
    <row r="9" spans="1:22" x14ac:dyDescent="0.2">
      <c r="A9" s="3">
        <v>2019</v>
      </c>
      <c r="B9">
        <v>28.059419583333334</v>
      </c>
      <c r="C9">
        <v>5.0675068333333328</v>
      </c>
      <c r="D9" s="6">
        <f t="shared" si="4"/>
        <v>0.81940086756665065</v>
      </c>
      <c r="E9" s="7">
        <f t="shared" si="0"/>
        <v>0.30727532533749402</v>
      </c>
      <c r="F9" s="3">
        <v>26.4</v>
      </c>
      <c r="G9" s="3">
        <v>13.9</v>
      </c>
      <c r="H9" s="3">
        <v>1025</v>
      </c>
      <c r="I9" s="3">
        <v>4</v>
      </c>
      <c r="J9" s="6">
        <f t="shared" si="5"/>
        <v>1.8992805755395683</v>
      </c>
      <c r="K9" s="6">
        <v>0.75</v>
      </c>
      <c r="L9" s="6">
        <f t="shared" si="6"/>
        <v>301.05941958333335</v>
      </c>
      <c r="M9" s="6">
        <f t="shared" si="1"/>
        <v>22.991912750000001</v>
      </c>
      <c r="N9" s="6">
        <v>20</v>
      </c>
      <c r="O9" s="6">
        <f t="shared" si="2"/>
        <v>9218.453271884031</v>
      </c>
      <c r="P9" s="6">
        <f t="shared" si="7"/>
        <v>9.2184532718840302</v>
      </c>
      <c r="Q9" s="6">
        <f t="shared" si="3"/>
        <v>7201.6869497400639</v>
      </c>
      <c r="R9" s="6">
        <f t="shared" si="8"/>
        <v>7.201686949740064</v>
      </c>
    </row>
    <row r="10" spans="1:22" x14ac:dyDescent="0.2">
      <c r="A10" s="3">
        <v>2020</v>
      </c>
      <c r="B10">
        <v>28.912595</v>
      </c>
      <c r="C10">
        <v>4.9770504000000004</v>
      </c>
      <c r="D10" s="6">
        <f t="shared" si="4"/>
        <v>0.82785874460594078</v>
      </c>
      <c r="E10" s="7">
        <f t="shared" si="0"/>
        <v>0.31044702922722778</v>
      </c>
      <c r="F10" s="3">
        <v>26.4</v>
      </c>
      <c r="G10" s="3">
        <v>13.9</v>
      </c>
      <c r="H10" s="3">
        <v>1025</v>
      </c>
      <c r="I10" s="3">
        <v>4</v>
      </c>
      <c r="J10" s="6">
        <f t="shared" si="5"/>
        <v>1.8992805755395683</v>
      </c>
      <c r="K10" s="6">
        <v>0.75</v>
      </c>
      <c r="L10" s="6">
        <f t="shared" si="6"/>
        <v>301.91259500000001</v>
      </c>
      <c r="M10" s="6">
        <f t="shared" si="1"/>
        <v>23.9355446</v>
      </c>
      <c r="N10" s="6">
        <v>20</v>
      </c>
      <c r="O10" s="6">
        <f t="shared" si="2"/>
        <v>9962.4342646875284</v>
      </c>
      <c r="P10" s="6">
        <f t="shared" si="7"/>
        <v>9.9624342646875288</v>
      </c>
      <c r="Q10" s="6">
        <f t="shared" si="3"/>
        <v>7951.3671265978555</v>
      </c>
      <c r="R10" s="6">
        <f t="shared" si="8"/>
        <v>7.9513671265978552</v>
      </c>
    </row>
    <row r="11" spans="1:22" x14ac:dyDescent="0.2">
      <c r="A11" s="3"/>
      <c r="B11" s="2"/>
      <c r="C11" s="2"/>
      <c r="D11" s="6"/>
      <c r="E11" s="7"/>
      <c r="F11" s="3"/>
      <c r="G11" s="3"/>
      <c r="H11" s="3"/>
      <c r="I11" s="3"/>
      <c r="J11" s="6"/>
      <c r="K11" s="6"/>
      <c r="L11" s="6"/>
      <c r="M11" s="6"/>
      <c r="N11" s="6"/>
      <c r="O11" s="6"/>
      <c r="P11" s="6"/>
      <c r="Q11" s="6"/>
      <c r="R11" s="6"/>
    </row>
    <row r="12" spans="1:22" x14ac:dyDescent="0.2">
      <c r="A12" s="3"/>
      <c r="B12" s="2"/>
      <c r="C12" s="2"/>
      <c r="D12" s="6"/>
      <c r="E12" s="7"/>
      <c r="F12" s="3"/>
      <c r="G12" s="3"/>
      <c r="H12" s="3"/>
      <c r="I12" s="3"/>
      <c r="J12" s="6"/>
      <c r="K12" s="6"/>
      <c r="L12" s="6"/>
      <c r="M12" s="6"/>
      <c r="N12" s="6"/>
      <c r="O12" s="6"/>
      <c r="P12" s="6"/>
      <c r="Q12" s="6"/>
      <c r="R12" s="6"/>
    </row>
    <row r="13" spans="1:22" x14ac:dyDescent="0.2">
      <c r="A13" s="3"/>
      <c r="B13" s="2"/>
      <c r="C13" s="2"/>
      <c r="D13" s="6"/>
      <c r="E13" s="7"/>
      <c r="F13" s="3"/>
      <c r="G13" s="3"/>
      <c r="H13" s="3"/>
      <c r="I13" s="3"/>
      <c r="J13" s="6"/>
      <c r="K13" s="6"/>
      <c r="L13" s="6"/>
      <c r="M13" s="6"/>
      <c r="N13" s="6"/>
      <c r="O13" s="6"/>
      <c r="P13" s="6"/>
      <c r="Q13" s="6"/>
      <c r="R13" s="6"/>
    </row>
    <row r="15" spans="1:22" x14ac:dyDescent="0.2">
      <c r="A15" s="3" t="s">
        <v>18</v>
      </c>
      <c r="B15">
        <f>STDEV(B2:B13)</f>
        <v>0.34268814215373256</v>
      </c>
      <c r="C15">
        <f>STDEV(C2:C13)</f>
        <v>9.4670398261219604E-2</v>
      </c>
      <c r="D15">
        <f>STDEV(D2:D13)</f>
        <v>3.6329366276426933E-3</v>
      </c>
      <c r="M15">
        <f>STDEV(M2:M13)</f>
        <v>0.34039232329757696</v>
      </c>
      <c r="P15">
        <f>STDEV(P2:P13)</f>
        <v>0.26781631540979745</v>
      </c>
      <c r="R15">
        <f>STDEV(R2:R13)</f>
        <v>0.27000869858493054</v>
      </c>
    </row>
    <row r="16" spans="1:22" x14ac:dyDescent="0.2">
      <c r="A16" s="3" t="s">
        <v>19</v>
      </c>
      <c r="B16" s="2">
        <f>AVERAGE(B2:B13)</f>
        <v>28.549011023148143</v>
      </c>
      <c r="C16" s="2">
        <f>AVERAGE(C2:C13)</f>
        <v>5.1446238592592586</v>
      </c>
      <c r="D16" s="2">
        <f>AVERAGE(D2:D13)</f>
        <v>0.81977944995141561</v>
      </c>
      <c r="E16" s="2"/>
      <c r="F16" s="2"/>
      <c r="G16" s="2"/>
      <c r="H16" s="2"/>
      <c r="I16" s="2"/>
      <c r="J16" s="2"/>
      <c r="K16" s="2"/>
      <c r="L16" s="2"/>
      <c r="M16" s="2">
        <f>AVERAGE(M2:M13)</f>
        <v>23.404387163888892</v>
      </c>
      <c r="N16" s="2"/>
      <c r="O16" s="2"/>
      <c r="P16" s="2">
        <f>AVERAGE(P2:P13)</f>
        <v>9.5382029225580052</v>
      </c>
      <c r="Q16" s="2"/>
      <c r="R16" s="2">
        <f>AVERAGE(R2:R13)</f>
        <v>7.5247086886036971</v>
      </c>
    </row>
    <row r="17" spans="1:18" x14ac:dyDescent="0.2">
      <c r="A17" s="3" t="s">
        <v>20</v>
      </c>
      <c r="B17" s="2">
        <f>MAX(B2:B13)</f>
        <v>29.203619416666665</v>
      </c>
      <c r="C17" s="2">
        <f>MAX(C2:C13)</f>
        <v>5.2932829166666657</v>
      </c>
      <c r="D17" s="2">
        <f>MAX(D2:D13)</f>
        <v>0.82785874460594078</v>
      </c>
      <c r="E17" s="2"/>
      <c r="F17" s="2"/>
      <c r="G17" s="2"/>
      <c r="H17" s="2"/>
      <c r="I17" s="2"/>
      <c r="J17" s="2"/>
      <c r="K17" s="2"/>
      <c r="L17" s="2"/>
      <c r="M17" s="2">
        <f>MAX(M2:M13)</f>
        <v>23.9355446</v>
      </c>
      <c r="N17" s="2"/>
      <c r="O17" s="2"/>
      <c r="P17" s="2">
        <f>MAX(P2:P13)</f>
        <v>9.9624342646875288</v>
      </c>
      <c r="Q17" s="2"/>
      <c r="R17" s="2">
        <f>MAX(R2:R13)</f>
        <v>7.9513671265978552</v>
      </c>
    </row>
    <row r="18" spans="1:18" x14ac:dyDescent="0.2">
      <c r="A18" s="3" t="s">
        <v>21</v>
      </c>
      <c r="B18" s="2">
        <f>MIN(B2:B13)</f>
        <v>28.059419583333334</v>
      </c>
      <c r="C18" s="2">
        <f>MIN(C2:C13)</f>
        <v>4.9770504000000004</v>
      </c>
      <c r="D18" s="2">
        <f>MIN(D2:D13)</f>
        <v>0.81454537100414737</v>
      </c>
      <c r="E18" s="2"/>
      <c r="F18" s="2"/>
      <c r="G18" s="2"/>
      <c r="H18" s="2"/>
      <c r="I18" s="2"/>
      <c r="J18" s="2"/>
      <c r="K18" s="2"/>
      <c r="L18" s="2"/>
      <c r="M18" s="2">
        <f>MIN(M2:M13)</f>
        <v>22.991912750000001</v>
      </c>
      <c r="N18" s="2"/>
      <c r="O18" s="2"/>
      <c r="P18" s="2">
        <f>MIN(P2:P13)</f>
        <v>9.2184532718840302</v>
      </c>
      <c r="Q18" s="2"/>
      <c r="R18" s="2">
        <f>MIN(R2:R13)</f>
        <v>7.201686949740064</v>
      </c>
    </row>
    <row r="21" spans="1:18" x14ac:dyDescent="0.2">
      <c r="A21" s="3" t="s">
        <v>22</v>
      </c>
      <c r="B21" s="2">
        <f>AVERAGE(B13,B2:B3)</f>
        <v>28.592455770833332</v>
      </c>
      <c r="C21">
        <f>AVERAGE(C13,C2:C3)</f>
        <v>5.1090121666666661</v>
      </c>
      <c r="D21">
        <f>AVERAGE(D13,D2:D3)</f>
        <v>0.82131624297779582</v>
      </c>
      <c r="M21">
        <f>AVERAGE(M13,M2:M3)</f>
        <v>23.483443604166666</v>
      </c>
      <c r="O21">
        <f>AVERAGE(O13,O2:O3)</f>
        <v>9599.8238159215871</v>
      </c>
      <c r="P21">
        <f>AVERAGE(P13,P2:P3)</f>
        <v>9.5998238159215887</v>
      </c>
      <c r="R21">
        <f>AVERAGE(R13,R2:R3)</f>
        <v>7.58662192609785</v>
      </c>
    </row>
    <row r="22" spans="1:18" x14ac:dyDescent="0.2">
      <c r="A22" s="3" t="s">
        <v>23</v>
      </c>
      <c r="B22" s="2">
        <f>AVERAGE(B4:B6)</f>
        <v>28.661386972222221</v>
      </c>
      <c r="C22">
        <f>AVERAGE(C4:C6)</f>
        <v>5.23922436111111</v>
      </c>
      <c r="D22">
        <f>AVERAGE(D4:D6)</f>
        <v>0.81718434765205117</v>
      </c>
      <c r="M22">
        <f>AVERAGE(M4:M6)</f>
        <v>23.422162611111116</v>
      </c>
      <c r="O22">
        <f>AVERAGE(O4:O6)</f>
        <v>9549.4832930801349</v>
      </c>
      <c r="P22">
        <f>AVERAGE(P4:P6)</f>
        <v>9.5494832930801365</v>
      </c>
      <c r="R22">
        <f>AVERAGE(R4:R6)</f>
        <v>7.5367380922752361</v>
      </c>
    </row>
    <row r="23" spans="1:18" x14ac:dyDescent="0.2">
      <c r="A23" s="3" t="s">
        <v>24</v>
      </c>
      <c r="B23" s="2">
        <f>AVERAGE(B7:B9)</f>
        <v>28.286477250000001</v>
      </c>
      <c r="C23">
        <f>AVERAGE(C7:C9)</f>
        <v>5.1296223055555545</v>
      </c>
      <c r="D23">
        <f>AVERAGE(D7:D9)</f>
        <v>0.81865692534835144</v>
      </c>
      <c r="M23">
        <f>AVERAGE(M7:M9)</f>
        <v>23.156854944444447</v>
      </c>
      <c r="O23">
        <f>AVERAGE(O7:O9)</f>
        <v>9344.4315090836408</v>
      </c>
      <c r="P23">
        <f>AVERAGE(P7:P9)</f>
        <v>9.3444315090836394</v>
      </c>
      <c r="R23">
        <f>AVERAGE(R7:R9)</f>
        <v>7.3291843139380033</v>
      </c>
    </row>
    <row r="24" spans="1:18" x14ac:dyDescent="0.2">
      <c r="A24" s="3" t="s">
        <v>25</v>
      </c>
      <c r="B24" s="2">
        <f>AVERAGE(B10:B12)</f>
        <v>28.912595</v>
      </c>
      <c r="C24">
        <f>AVERAGE(C10:C12)</f>
        <v>4.9770504000000004</v>
      </c>
      <c r="D24">
        <f>AVERAGE(D10:D12)</f>
        <v>0.82785874460594078</v>
      </c>
      <c r="M24">
        <f>AVERAGE(M10:M12)</f>
        <v>23.9355446</v>
      </c>
      <c r="O24">
        <f>AVERAGE(O10:O12)</f>
        <v>9962.4342646875284</v>
      </c>
      <c r="P24">
        <f>AVERAGE(P10:P12)</f>
        <v>9.9624342646875288</v>
      </c>
      <c r="R24">
        <f>AVERAGE(R10:R12)</f>
        <v>7.9513671265978552</v>
      </c>
    </row>
    <row r="26" spans="1:18" x14ac:dyDescent="0.2">
      <c r="A26" s="3" t="s">
        <v>18</v>
      </c>
      <c r="B26">
        <f>STDEV(B21:B24)</f>
        <v>0.25764149861281754</v>
      </c>
      <c r="C26">
        <f>STDEV(C21:C24)</f>
        <v>0.1075561419679625</v>
      </c>
      <c r="D26">
        <f>STDEV(D21:D24)</f>
        <v>4.7234659753339885E-3</v>
      </c>
      <c r="M26">
        <f>STDEV(M21:M24)</f>
        <v>0.32340862019270172</v>
      </c>
      <c r="O26">
        <f>STDEV(O21:O24)</f>
        <v>257.18797943524845</v>
      </c>
      <c r="P26">
        <f>STDEV(P21:P24)</f>
        <v>0.25718797943524896</v>
      </c>
      <c r="R26">
        <f>STDEV(R21:R24)</f>
        <v>0.25882890772572265</v>
      </c>
    </row>
    <row r="27" spans="1:18" x14ac:dyDescent="0.2">
      <c r="A27" s="3" t="s">
        <v>19</v>
      </c>
      <c r="B27" s="2">
        <f>AVERAGE(B21:B24)</f>
        <v>28.613228748263889</v>
      </c>
      <c r="C27" s="2">
        <f>AVERAGE(C21:C24)</f>
        <v>5.1137273083333321</v>
      </c>
      <c r="D27" s="2">
        <f>AVERAGE(D21:D24)</f>
        <v>0.82125406514603483</v>
      </c>
      <c r="M27">
        <f>AVERAGE(M21:M24)</f>
        <v>23.499501439930558</v>
      </c>
      <c r="O27">
        <f>AVERAGE(O21:O24)</f>
        <v>9614.0432206932237</v>
      </c>
      <c r="P27">
        <f>AVERAGE(P21:P24)</f>
        <v>9.6140432206932243</v>
      </c>
      <c r="R27">
        <f>AVERAGE(R21:R24)</f>
        <v>7.6009778647272359</v>
      </c>
    </row>
    <row r="28" spans="1:18" x14ac:dyDescent="0.2">
      <c r="A28" s="3" t="s">
        <v>20</v>
      </c>
      <c r="B28" s="2">
        <f>MAX(B21:B24)</f>
        <v>28.912595</v>
      </c>
      <c r="C28" s="2">
        <f>MAX(C21:C24)</f>
        <v>5.23922436111111</v>
      </c>
      <c r="D28" s="2">
        <f>MAX(D21:D24)</f>
        <v>0.82785874460594078</v>
      </c>
      <c r="M28">
        <f>MAX(M21:M24)</f>
        <v>23.9355446</v>
      </c>
      <c r="O28">
        <f>MAX(O21:O24)</f>
        <v>9962.4342646875284</v>
      </c>
      <c r="P28">
        <f>MAX(P21:P24)</f>
        <v>9.9624342646875288</v>
      </c>
      <c r="R28">
        <f>MAX(R21:R24)</f>
        <v>7.9513671265978552</v>
      </c>
    </row>
    <row r="29" spans="1:18" x14ac:dyDescent="0.2">
      <c r="A29" s="3" t="s">
        <v>21</v>
      </c>
      <c r="B29" s="2">
        <f>MIN(B21:B24)</f>
        <v>28.286477250000001</v>
      </c>
      <c r="C29" s="2">
        <f>MIN(C21:C24)</f>
        <v>4.9770504000000004</v>
      </c>
      <c r="D29" s="2">
        <f>MIN(D21:D24)</f>
        <v>0.81718434765205117</v>
      </c>
      <c r="M29">
        <f>MIN(M21:M24)</f>
        <v>23.156854944444447</v>
      </c>
      <c r="O29">
        <f>MIN(O21:O24)</f>
        <v>9344.4315090836408</v>
      </c>
      <c r="P29">
        <f>MIN(P21:P24)</f>
        <v>9.3444315090836394</v>
      </c>
      <c r="R29">
        <f>MIN(R21:R24)</f>
        <v>7.3291843139380033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GRAFIK GABUNGAN</vt:lpstr>
      <vt:lpstr>TITIK 1</vt:lpstr>
      <vt:lpstr>TITIK 2</vt:lpstr>
      <vt:lpstr>TITIK 3</vt:lpstr>
      <vt:lpstr>TITIK 4</vt:lpstr>
      <vt:lpstr>TITIK 5</vt:lpstr>
      <vt:lpstr>TITIK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Malya</dc:creator>
  <cp:lastModifiedBy>Microsoft Office User</cp:lastModifiedBy>
  <dcterms:created xsi:type="dcterms:W3CDTF">2022-07-09T16:31:32Z</dcterms:created>
  <dcterms:modified xsi:type="dcterms:W3CDTF">2022-11-02T18:17:35Z</dcterms:modified>
</cp:coreProperties>
</file>